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bajos\Desktop\DOCUMENTOS 2022\"/>
    </mc:Choice>
  </mc:AlternateContent>
  <bookViews>
    <workbookView xWindow="0" yWindow="0" windowWidth="20490" windowHeight="7755" tabRatio="599"/>
  </bookViews>
  <sheets>
    <sheet name="POA INSTITUCIONAL" sheetId="1" r:id="rId1"/>
    <sheet name="POA DE INVERSION" sheetId="2" r:id="rId2"/>
    <sheet name="reprogramación" sheetId="3" r:id="rId3"/>
    <sheet name="valor" sheetId="4" r:id="rId4"/>
    <sheet name="POA DE INVERSION (2)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'POA INSTITUCIONAL'!$A$8:$U$108</definedName>
    <definedName name="ÍTEM">[1]GASTOS!$AN$2:$AN$650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4" i="1" l="1"/>
  <c r="V101" i="1" l="1"/>
  <c r="V90" i="1"/>
  <c r="V89" i="1"/>
  <c r="V88" i="1"/>
  <c r="V76" i="1"/>
  <c r="I73" i="1" l="1"/>
  <c r="R7" i="6" l="1"/>
  <c r="R9" i="6"/>
  <c r="W6" i="6"/>
  <c r="W5" i="6"/>
  <c r="R7" i="2"/>
  <c r="W7" i="6" l="1"/>
  <c r="AG7" i="6" s="1"/>
  <c r="U80" i="1"/>
  <c r="T80" i="1"/>
  <c r="S80" i="1"/>
  <c r="R80" i="1"/>
  <c r="Q80" i="1"/>
  <c r="P80" i="1"/>
  <c r="O80" i="1"/>
  <c r="N80" i="1"/>
  <c r="M80" i="1"/>
  <c r="L80" i="1"/>
  <c r="K80" i="1"/>
  <c r="J80" i="1"/>
  <c r="I12" i="4"/>
  <c r="D8" i="4"/>
  <c r="H8" i="4"/>
  <c r="D12" i="4"/>
  <c r="P103" i="1" l="1"/>
  <c r="V103" i="1" s="1"/>
  <c r="U103" i="1"/>
  <c r="T103" i="1"/>
  <c r="S103" i="1"/>
  <c r="R103" i="1"/>
  <c r="Q103" i="1"/>
  <c r="P102" i="1" l="1"/>
  <c r="Q102" i="1"/>
  <c r="R102" i="1"/>
  <c r="S102" i="1"/>
  <c r="T102" i="1"/>
  <c r="U102" i="1"/>
  <c r="U101" i="1"/>
  <c r="T101" i="1"/>
  <c r="S101" i="1"/>
  <c r="R101" i="1"/>
  <c r="Q101" i="1"/>
  <c r="P101" i="1"/>
  <c r="I79" i="1"/>
  <c r="J104" i="1"/>
  <c r="I89" i="1"/>
  <c r="I61" i="1"/>
  <c r="I48" i="1"/>
  <c r="I41" i="1"/>
  <c r="V102" i="1" l="1"/>
  <c r="P104" i="1"/>
  <c r="O104" i="1"/>
  <c r="T104" i="1"/>
  <c r="N104" i="1"/>
  <c r="S104" i="1"/>
  <c r="M104" i="1"/>
  <c r="L104" i="1"/>
  <c r="U104" i="1"/>
  <c r="R104" i="1"/>
  <c r="Q104" i="1"/>
  <c r="K104" i="1"/>
  <c r="V104" i="1" l="1"/>
  <c r="I81" i="1" l="1"/>
  <c r="I69" i="1"/>
  <c r="I68" i="1"/>
  <c r="I65" i="1"/>
  <c r="I62" i="1"/>
  <c r="I46" i="1"/>
  <c r="I20" i="1" l="1"/>
  <c r="I19" i="1"/>
  <c r="I18" i="1"/>
  <c r="I17" i="1"/>
  <c r="I16" i="1"/>
  <c r="I15" i="1"/>
  <c r="I13" i="1"/>
  <c r="I14" i="1"/>
  <c r="I12" i="1"/>
  <c r="I11" i="1"/>
  <c r="I9" i="1"/>
  <c r="U98" i="1" l="1"/>
  <c r="T98" i="1"/>
  <c r="S98" i="1"/>
  <c r="R98" i="1"/>
  <c r="Q98" i="1"/>
  <c r="P98" i="1"/>
  <c r="O98" i="1"/>
  <c r="N98" i="1"/>
  <c r="M98" i="1"/>
  <c r="L98" i="1"/>
  <c r="K98" i="1"/>
  <c r="V51" i="1"/>
  <c r="V49" i="1"/>
  <c r="J98" i="1"/>
  <c r="V77" i="1"/>
  <c r="V54" i="1"/>
  <c r="V46" i="1"/>
  <c r="L45" i="1"/>
  <c r="V45" i="1" s="1"/>
  <c r="U44" i="1"/>
  <c r="T44" i="1"/>
  <c r="S44" i="1"/>
  <c r="R44" i="1"/>
  <c r="Q44" i="1"/>
  <c r="P44" i="1"/>
  <c r="O44" i="1"/>
  <c r="N44" i="1"/>
  <c r="M44" i="1"/>
  <c r="L44" i="1"/>
  <c r="L39" i="1"/>
  <c r="V39" i="1" s="1"/>
  <c r="V38" i="1"/>
  <c r="N36" i="1"/>
  <c r="V36" i="1" s="1"/>
  <c r="V35" i="1"/>
  <c r="V37" i="1"/>
  <c r="V42" i="1"/>
  <c r="V55" i="1"/>
  <c r="V57" i="1"/>
  <c r="V71" i="1"/>
  <c r="V72" i="1"/>
  <c r="V74" i="1"/>
  <c r="V80" i="1"/>
  <c r="V86" i="1"/>
  <c r="V87" i="1"/>
  <c r="V91" i="1"/>
  <c r="V92" i="1"/>
  <c r="V44" i="1" l="1"/>
  <c r="V98" i="1" l="1"/>
  <c r="L65" i="1" l="1"/>
  <c r="V65" i="1" s="1"/>
  <c r="I95" i="1" l="1"/>
  <c r="K95" i="1" l="1"/>
  <c r="Q95" i="1"/>
  <c r="N95" i="1"/>
  <c r="U95" i="1"/>
  <c r="M95" i="1"/>
  <c r="P95" i="1"/>
  <c r="L95" i="1"/>
  <c r="S95" i="1"/>
  <c r="J95" i="1"/>
  <c r="O95" i="1"/>
  <c r="T95" i="1"/>
  <c r="R95" i="1"/>
  <c r="V95" i="1" l="1"/>
  <c r="I94" i="1"/>
  <c r="J94" i="1" l="1"/>
  <c r="M94" i="1"/>
  <c r="Q94" i="1"/>
  <c r="O94" i="1"/>
  <c r="U94" i="1"/>
  <c r="T94" i="1"/>
  <c r="L94" i="1"/>
  <c r="P94" i="1"/>
  <c r="N94" i="1"/>
  <c r="S94" i="1"/>
  <c r="K94" i="1"/>
  <c r="R94" i="1"/>
  <c r="V94" i="1" l="1"/>
  <c r="I25" i="1"/>
  <c r="I27" i="1"/>
  <c r="I26" i="1"/>
  <c r="U6" i="2" l="1"/>
  <c r="U5" i="2"/>
  <c r="K60" i="1" l="1"/>
  <c r="V60" i="1" s="1"/>
  <c r="V52" i="1"/>
  <c r="V78" i="1" l="1"/>
  <c r="R9" i="2" l="1"/>
  <c r="U7" i="2"/>
  <c r="AE7" i="2" s="1"/>
  <c r="Q84" i="1" l="1"/>
  <c r="V84" i="1" s="1"/>
  <c r="U100" i="1"/>
  <c r="V100" i="1" s="1"/>
  <c r="V85" i="1"/>
  <c r="V82" i="1"/>
  <c r="V81" i="1"/>
  <c r="V75" i="1"/>
  <c r="J73" i="1"/>
  <c r="V73" i="1" s="1"/>
  <c r="V70" i="1"/>
  <c r="V69" i="1"/>
  <c r="V68" i="1"/>
  <c r="V67" i="1"/>
  <c r="V66" i="1"/>
  <c r="P64" i="1"/>
  <c r="V64" i="1" s="1"/>
  <c r="O63" i="1"/>
  <c r="V63" i="1" s="1"/>
  <c r="V62" i="1"/>
  <c r="V61" i="1"/>
  <c r="L59" i="1"/>
  <c r="V59" i="1" s="1"/>
  <c r="V56" i="1"/>
  <c r="L58" i="1"/>
  <c r="V58" i="1" s="1"/>
  <c r="V53" i="1"/>
  <c r="M50" i="1"/>
  <c r="V50" i="1" s="1"/>
  <c r="L47" i="1"/>
  <c r="V47" i="1" s="1"/>
  <c r="P41" i="1"/>
  <c r="Q41" i="1"/>
  <c r="R41" i="1"/>
  <c r="S41" i="1"/>
  <c r="T41" i="1"/>
  <c r="U41" i="1"/>
  <c r="V41" i="1" l="1"/>
  <c r="U28" i="1"/>
  <c r="T28" i="1"/>
  <c r="S28" i="1"/>
  <c r="R28" i="1"/>
  <c r="Q28" i="1"/>
  <c r="P28" i="1"/>
  <c r="O28" i="1"/>
  <c r="N28" i="1"/>
  <c r="M28" i="1"/>
  <c r="L28" i="1"/>
  <c r="K28" i="1"/>
  <c r="J28" i="1"/>
  <c r="V28" i="1" l="1"/>
  <c r="U25" i="1"/>
  <c r="U27" i="1"/>
  <c r="T27" i="1"/>
  <c r="S27" i="1"/>
  <c r="R27" i="1"/>
  <c r="Q27" i="1"/>
  <c r="P27" i="1"/>
  <c r="O27" i="1"/>
  <c r="N27" i="1"/>
  <c r="M27" i="1"/>
  <c r="L27" i="1"/>
  <c r="K27" i="1"/>
  <c r="J27" i="1"/>
  <c r="I24" i="1"/>
  <c r="I23" i="1"/>
  <c r="I22" i="1"/>
  <c r="I21" i="1"/>
  <c r="I105" i="1" l="1"/>
  <c r="V27" i="1"/>
  <c r="R25" i="1"/>
  <c r="M25" i="1"/>
  <c r="L25" i="1"/>
  <c r="N25" i="1"/>
  <c r="O25" i="1"/>
  <c r="J25" i="1"/>
  <c r="P25" i="1"/>
  <c r="T25" i="1"/>
  <c r="Q25" i="1"/>
  <c r="K25" i="1"/>
  <c r="S25" i="1"/>
  <c r="V25" i="1" l="1"/>
  <c r="P48" i="1"/>
  <c r="S48" i="1" l="1"/>
  <c r="V48" i="1" s="1"/>
  <c r="K99" i="1"/>
  <c r="V99" i="1" s="1"/>
  <c r="U96" i="1" l="1"/>
  <c r="T96" i="1"/>
  <c r="S96" i="1"/>
  <c r="R96" i="1"/>
  <c r="Q96" i="1"/>
  <c r="P96" i="1"/>
  <c r="O96" i="1"/>
  <c r="N96" i="1"/>
  <c r="M96" i="1"/>
  <c r="L96" i="1"/>
  <c r="K96" i="1"/>
  <c r="J96" i="1"/>
  <c r="J9" i="1"/>
  <c r="V96" i="1" l="1"/>
  <c r="U97" i="1"/>
  <c r="T97" i="1"/>
  <c r="S97" i="1"/>
  <c r="R97" i="1"/>
  <c r="Q97" i="1"/>
  <c r="P97" i="1"/>
  <c r="O97" i="1"/>
  <c r="N97" i="1"/>
  <c r="M97" i="1"/>
  <c r="L97" i="1"/>
  <c r="K97" i="1"/>
  <c r="J97" i="1"/>
  <c r="J24" i="1"/>
  <c r="K24" i="1"/>
  <c r="L24" i="1"/>
  <c r="M24" i="1"/>
  <c r="N24" i="1"/>
  <c r="O24" i="1"/>
  <c r="P24" i="1"/>
  <c r="Q24" i="1"/>
  <c r="R24" i="1"/>
  <c r="S24" i="1"/>
  <c r="T24" i="1"/>
  <c r="U24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 l="1"/>
  <c r="V24" i="1"/>
  <c r="V97" i="1"/>
  <c r="U40" i="1"/>
  <c r="T40" i="1"/>
  <c r="S40" i="1"/>
  <c r="R40" i="1"/>
  <c r="Q40" i="1"/>
  <c r="P40" i="1"/>
  <c r="V40" i="1" l="1"/>
  <c r="J12" i="1"/>
  <c r="J10" i="1"/>
  <c r="U93" i="1" l="1"/>
  <c r="T93" i="1"/>
  <c r="S93" i="1"/>
  <c r="R93" i="1"/>
  <c r="Q93" i="1"/>
  <c r="P93" i="1"/>
  <c r="O93" i="1"/>
  <c r="N93" i="1"/>
  <c r="M93" i="1"/>
  <c r="L93" i="1"/>
  <c r="K93" i="1"/>
  <c r="J93" i="1"/>
  <c r="V93" i="1" l="1"/>
  <c r="U12" i="1"/>
  <c r="J18" i="1"/>
  <c r="K18" i="1"/>
  <c r="L18" i="1"/>
  <c r="M18" i="1"/>
  <c r="N18" i="1"/>
  <c r="O18" i="1"/>
  <c r="P18" i="1"/>
  <c r="Q18" i="1"/>
  <c r="R18" i="1"/>
  <c r="S18" i="1"/>
  <c r="T18" i="1"/>
  <c r="U18" i="1"/>
  <c r="J16" i="1"/>
  <c r="K16" i="1"/>
  <c r="L16" i="1"/>
  <c r="M16" i="1"/>
  <c r="N16" i="1"/>
  <c r="O16" i="1"/>
  <c r="P16" i="1"/>
  <c r="Q16" i="1"/>
  <c r="R16" i="1"/>
  <c r="S16" i="1"/>
  <c r="T16" i="1"/>
  <c r="U16" i="1"/>
  <c r="J14" i="1"/>
  <c r="K14" i="1"/>
  <c r="L14" i="1"/>
  <c r="M14" i="1"/>
  <c r="N14" i="1"/>
  <c r="O14" i="1"/>
  <c r="P14" i="1"/>
  <c r="Q14" i="1"/>
  <c r="R14" i="1"/>
  <c r="S14" i="1"/>
  <c r="T14" i="1"/>
  <c r="U14" i="1"/>
  <c r="K12" i="1"/>
  <c r="L12" i="1"/>
  <c r="M12" i="1"/>
  <c r="N12" i="1"/>
  <c r="O12" i="1"/>
  <c r="P12" i="1"/>
  <c r="Q12" i="1"/>
  <c r="R12" i="1"/>
  <c r="S12" i="1"/>
  <c r="T12" i="1"/>
  <c r="L10" i="1"/>
  <c r="M10" i="1"/>
  <c r="N10" i="1"/>
  <c r="O10" i="1"/>
  <c r="P10" i="1"/>
  <c r="Q10" i="1"/>
  <c r="R10" i="1"/>
  <c r="S10" i="1"/>
  <c r="T10" i="1"/>
  <c r="U10" i="1"/>
  <c r="K10" i="1"/>
  <c r="U43" i="1"/>
  <c r="T43" i="1"/>
  <c r="S43" i="1"/>
  <c r="R43" i="1"/>
  <c r="Q43" i="1"/>
  <c r="P43" i="1"/>
  <c r="O43" i="1"/>
  <c r="N43" i="1"/>
  <c r="L43" i="1"/>
  <c r="K43" i="1"/>
  <c r="M43" i="1"/>
  <c r="J79" i="1"/>
  <c r="V83" i="1"/>
  <c r="U34" i="1"/>
  <c r="T34" i="1"/>
  <c r="S34" i="1"/>
  <c r="R34" i="1"/>
  <c r="Q34" i="1"/>
  <c r="P34" i="1"/>
  <c r="O34" i="1"/>
  <c r="N34" i="1"/>
  <c r="M34" i="1"/>
  <c r="L34" i="1"/>
  <c r="K34" i="1"/>
  <c r="J34" i="1"/>
  <c r="U33" i="1"/>
  <c r="T33" i="1"/>
  <c r="S33" i="1"/>
  <c r="R33" i="1"/>
  <c r="Q33" i="1"/>
  <c r="P33" i="1"/>
  <c r="O33" i="1"/>
  <c r="N33" i="1"/>
  <c r="M33" i="1"/>
  <c r="L33" i="1"/>
  <c r="K33" i="1"/>
  <c r="J33" i="1"/>
  <c r="U32" i="1"/>
  <c r="T32" i="1"/>
  <c r="S32" i="1"/>
  <c r="R32" i="1"/>
  <c r="Q32" i="1"/>
  <c r="P32" i="1"/>
  <c r="O32" i="1"/>
  <c r="N32" i="1"/>
  <c r="M32" i="1"/>
  <c r="L32" i="1"/>
  <c r="K32" i="1"/>
  <c r="J32" i="1"/>
  <c r="U31" i="1"/>
  <c r="T31" i="1"/>
  <c r="S31" i="1"/>
  <c r="R31" i="1"/>
  <c r="Q31" i="1"/>
  <c r="P31" i="1"/>
  <c r="O31" i="1"/>
  <c r="N31" i="1"/>
  <c r="M31" i="1"/>
  <c r="L31" i="1"/>
  <c r="K31" i="1"/>
  <c r="J31" i="1"/>
  <c r="U30" i="1"/>
  <c r="T30" i="1"/>
  <c r="S30" i="1"/>
  <c r="R30" i="1"/>
  <c r="Q30" i="1"/>
  <c r="P30" i="1"/>
  <c r="O30" i="1"/>
  <c r="N30" i="1"/>
  <c r="M30" i="1"/>
  <c r="L30" i="1"/>
  <c r="K30" i="1"/>
  <c r="J30" i="1"/>
  <c r="U29" i="1"/>
  <c r="T29" i="1"/>
  <c r="S29" i="1"/>
  <c r="R29" i="1"/>
  <c r="Q29" i="1"/>
  <c r="P29" i="1"/>
  <c r="O29" i="1"/>
  <c r="N29" i="1"/>
  <c r="M29" i="1"/>
  <c r="L29" i="1"/>
  <c r="K29" i="1"/>
  <c r="J29" i="1"/>
  <c r="U26" i="1"/>
  <c r="T26" i="1"/>
  <c r="S26" i="1"/>
  <c r="R26" i="1"/>
  <c r="Q26" i="1"/>
  <c r="P26" i="1"/>
  <c r="O26" i="1"/>
  <c r="N26" i="1"/>
  <c r="M26" i="1"/>
  <c r="L26" i="1"/>
  <c r="K26" i="1"/>
  <c r="J26" i="1"/>
  <c r="U22" i="1"/>
  <c r="T22" i="1"/>
  <c r="S22" i="1"/>
  <c r="R22" i="1"/>
  <c r="Q22" i="1"/>
  <c r="P22" i="1"/>
  <c r="O22" i="1"/>
  <c r="N22" i="1"/>
  <c r="M22" i="1"/>
  <c r="L22" i="1"/>
  <c r="K22" i="1"/>
  <c r="J22" i="1"/>
  <c r="U21" i="1"/>
  <c r="T21" i="1"/>
  <c r="S21" i="1"/>
  <c r="R21" i="1"/>
  <c r="Q21" i="1"/>
  <c r="P21" i="1"/>
  <c r="O21" i="1"/>
  <c r="N21" i="1"/>
  <c r="M21" i="1"/>
  <c r="L21" i="1"/>
  <c r="K21" i="1"/>
  <c r="J21" i="1"/>
  <c r="U20" i="1"/>
  <c r="T20" i="1"/>
  <c r="S20" i="1"/>
  <c r="R20" i="1"/>
  <c r="Q20" i="1"/>
  <c r="P20" i="1"/>
  <c r="O20" i="1"/>
  <c r="N20" i="1"/>
  <c r="M20" i="1"/>
  <c r="L20" i="1"/>
  <c r="K20" i="1"/>
  <c r="J20" i="1"/>
  <c r="U19" i="1"/>
  <c r="T19" i="1"/>
  <c r="S19" i="1"/>
  <c r="R19" i="1"/>
  <c r="Q19" i="1"/>
  <c r="P19" i="1"/>
  <c r="O19" i="1"/>
  <c r="N19" i="1"/>
  <c r="M19" i="1"/>
  <c r="L19" i="1"/>
  <c r="K19" i="1"/>
  <c r="J19" i="1"/>
  <c r="U9" i="1"/>
  <c r="T9" i="1"/>
  <c r="S9" i="1"/>
  <c r="R9" i="1"/>
  <c r="Q9" i="1"/>
  <c r="P9" i="1"/>
  <c r="O9" i="1"/>
  <c r="N9" i="1"/>
  <c r="M9" i="1"/>
  <c r="L9" i="1"/>
  <c r="K9" i="1"/>
  <c r="V19" i="1" l="1"/>
  <c r="V20" i="1"/>
  <c r="V21" i="1"/>
  <c r="V22" i="1"/>
  <c r="V30" i="1"/>
  <c r="V31" i="1"/>
  <c r="V33" i="1"/>
  <c r="V26" i="1"/>
  <c r="V32" i="1"/>
  <c r="V34" i="1"/>
  <c r="V29" i="1"/>
  <c r="V9" i="1"/>
  <c r="K79" i="1"/>
  <c r="L79" i="1" s="1"/>
  <c r="M79" i="1" s="1"/>
  <c r="N79" i="1" s="1"/>
  <c r="O79" i="1" s="1"/>
  <c r="P79" i="1" s="1"/>
  <c r="V10" i="1"/>
  <c r="V43" i="1"/>
  <c r="V12" i="1"/>
  <c r="V14" i="1"/>
  <c r="V16" i="1"/>
  <c r="V18" i="1"/>
  <c r="Q79" i="1" l="1"/>
  <c r="R79" i="1" s="1"/>
  <c r="S79" i="1" s="1"/>
  <c r="T79" i="1" s="1"/>
  <c r="U79" i="1" s="1"/>
  <c r="T15" i="1"/>
  <c r="L15" i="1"/>
  <c r="S15" i="1"/>
  <c r="K15" i="1"/>
  <c r="R15" i="1"/>
  <c r="J15" i="1"/>
  <c r="Q15" i="1"/>
  <c r="U15" i="1"/>
  <c r="P15" i="1"/>
  <c r="O15" i="1"/>
  <c r="M15" i="1"/>
  <c r="N15" i="1"/>
  <c r="T17" i="1"/>
  <c r="L17" i="1"/>
  <c r="K17" i="1"/>
  <c r="J17" i="1"/>
  <c r="S17" i="1"/>
  <c r="O17" i="1"/>
  <c r="R17" i="1"/>
  <c r="Q17" i="1"/>
  <c r="P17" i="1"/>
  <c r="N17" i="1"/>
  <c r="M17" i="1"/>
  <c r="U17" i="1"/>
  <c r="R13" i="1"/>
  <c r="J13" i="1"/>
  <c r="Q13" i="1"/>
  <c r="P13" i="1"/>
  <c r="O13" i="1"/>
  <c r="M13" i="1"/>
  <c r="T13" i="1"/>
  <c r="K13" i="1"/>
  <c r="N13" i="1"/>
  <c r="U13" i="1"/>
  <c r="L13" i="1"/>
  <c r="S13" i="1"/>
  <c r="J11" i="1"/>
  <c r="O11" i="1"/>
  <c r="T11" i="1"/>
  <c r="P11" i="1"/>
  <c r="Q11" i="1"/>
  <c r="R11" i="1"/>
  <c r="K11" i="1"/>
  <c r="S11" i="1"/>
  <c r="L11" i="1"/>
  <c r="M11" i="1"/>
  <c r="U11" i="1"/>
  <c r="N11" i="1"/>
  <c r="P105" i="1" l="1"/>
  <c r="U105" i="1"/>
  <c r="Q105" i="1"/>
  <c r="T105" i="1"/>
  <c r="M105" i="1"/>
  <c r="S105" i="1"/>
  <c r="O105" i="1"/>
  <c r="K105" i="1"/>
  <c r="J105" i="1"/>
  <c r="L105" i="1"/>
  <c r="N105" i="1"/>
  <c r="R105" i="1"/>
  <c r="V13" i="1"/>
  <c r="V11" i="1"/>
  <c r="V15" i="1"/>
  <c r="V79" i="1"/>
  <c r="V17" i="1"/>
  <c r="V105" i="1" l="1"/>
  <c r="W105" i="1" s="1"/>
</calcChain>
</file>

<file path=xl/comments1.xml><?xml version="1.0" encoding="utf-8"?>
<comments xmlns="http://schemas.openxmlformats.org/spreadsheetml/2006/main">
  <authors>
    <author>trabajos</author>
  </authors>
  <commentList>
    <comment ref="I90" authorId="0" shapeId="0">
      <text>
        <r>
          <rPr>
            <b/>
            <sz val="9"/>
            <color indexed="81"/>
            <rFont val="Tahoma"/>
            <charset val="1"/>
          </rPr>
          <t>trabajos:</t>
        </r>
        <r>
          <rPr>
            <sz val="9"/>
            <color indexed="81"/>
            <rFont val="Tahoma"/>
            <charset val="1"/>
          </rPr>
          <t xml:space="preserve">
linea 45</t>
        </r>
      </text>
    </comment>
  </commentList>
</comments>
</file>

<file path=xl/sharedStrings.xml><?xml version="1.0" encoding="utf-8"?>
<sst xmlns="http://schemas.openxmlformats.org/spreadsheetml/2006/main" count="1166" uniqueCount="495">
  <si>
    <t>EMPRESA PUBLICA MUNICIPAL DE TRANSITO, TRANSPORTE TERRESTRE, FLUVIAL, MARITIMO, SEURIDAD VIAL, TERMINAL TERRESTRE Y MOVILIDAD SANTA ROSA</t>
  </si>
  <si>
    <t xml:space="preserve">OBJETIVO DEL PLAN PARA TODA UNA VIDA </t>
  </si>
  <si>
    <t>Objetivo 5: Impulsar la productividad y competitividad para el crecimiento económico sostenible de manera redistributiva y solidaria</t>
  </si>
  <si>
    <t>POLITICA PTUV</t>
  </si>
  <si>
    <t>5.10 Fortalecer e incrementar la eficiencia de las empresas públicas para la provisión de bienes y servicios de calidad, el aprovechamiento responsable de los recursos naturales, la dinamización de la economía, y la intervención estratégica en mercados, maximizando su rentabilidad económica y social.</t>
  </si>
  <si>
    <t xml:space="preserve">PROGRAMA </t>
  </si>
  <si>
    <t>Administración General</t>
  </si>
  <si>
    <t xml:space="preserve">INFORMACIÓN GENERAL </t>
  </si>
  <si>
    <t>PROYECTO</t>
  </si>
  <si>
    <t>ACTIVIDAD</t>
  </si>
  <si>
    <t>INDICADOR</t>
  </si>
  <si>
    <t>META</t>
  </si>
  <si>
    <t>PARTIDA PRESUPUESTARIA</t>
  </si>
  <si>
    <t>DENOMINACIÓN DE PARTIDA</t>
  </si>
  <si>
    <t>PAC 
SI/NO</t>
  </si>
  <si>
    <t xml:space="preserve">ASIGNACIÓN INICAL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</si>
  <si>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</si>
  <si>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</si>
  <si>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</si>
  <si>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</si>
  <si>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</si>
  <si>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</si>
  <si>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</si>
  <si>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</si>
  <si>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</si>
  <si>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 xml:space="preserve">OCTUB. </t>
  </si>
  <si>
    <t>NOVIEM.</t>
  </si>
  <si>
    <t>DICIEM.</t>
  </si>
  <si>
    <t>Operación y funcionamiento administrativo y operativo del Terminal Terrestre de Santa Rosa</t>
  </si>
  <si>
    <t>Pago de remuneraciones y beneficios sociales</t>
  </si>
  <si>
    <t>Pago de Remuneraciones durante el año</t>
  </si>
  <si>
    <t>113.51.01.05</t>
  </si>
  <si>
    <t>Remuneraciones Unificadas</t>
  </si>
  <si>
    <t>NO</t>
  </si>
  <si>
    <t>Operación y funcionamiento administrativo de la EMOVTT SR</t>
  </si>
  <si>
    <t>111.51.02.03</t>
  </si>
  <si>
    <t>Decimotercer Sueldo</t>
  </si>
  <si>
    <t>111.51.02.04</t>
  </si>
  <si>
    <t>Decimocuarto Sueldo</t>
  </si>
  <si>
    <t>111.51.06.01</t>
  </si>
  <si>
    <t>Aporte Patronal 11,45% y IECE 0,5%</t>
  </si>
  <si>
    <t>111.51.06.02</t>
  </si>
  <si>
    <t>Fondo de Reserva</t>
  </si>
  <si>
    <t>111.51.07.07</t>
  </si>
  <si>
    <t>Compensación por Vacaciones no Gozadas por Cesación de Funciones</t>
  </si>
  <si>
    <t>113.51.07.07</t>
  </si>
  <si>
    <t>111.51.05.12</t>
  </si>
  <si>
    <t>Subrogación</t>
  </si>
  <si>
    <t>Pago por Subrogacion a los funcionarios del terminal terrestre</t>
  </si>
  <si>
    <t>113.51.05.12</t>
  </si>
  <si>
    <t>Pago por Compensacion por Despido intempestivo.</t>
  </si>
  <si>
    <t>111.51.07.03</t>
  </si>
  <si>
    <t>Despido Intempestivo</t>
  </si>
  <si>
    <t>113.53.02.09</t>
  </si>
  <si>
    <t>SI</t>
  </si>
  <si>
    <t xml:space="preserve"> Matrices de Riesgo, Planes de Emergencia, Simulacros y Capacitación</t>
  </si>
  <si>
    <t>Contratación de Servicios Profesionales para Seguridad y Salud Ocupacional.</t>
  </si>
  <si>
    <t>111.53.06.06</t>
  </si>
  <si>
    <t>Honorarios por contrato civiles de servicios</t>
  </si>
  <si>
    <t>Pago del Servicio de Agua Potable</t>
  </si>
  <si>
    <t>N° de Planillas y Facturas para el pago del Servicio de Agua Potable de la EMOVTT SR</t>
  </si>
  <si>
    <t>Brindar el servicio permanente de los servicios básicos de la EMOVTT SR.</t>
  </si>
  <si>
    <t>113.53.01.01</t>
  </si>
  <si>
    <t>Agua Potable</t>
  </si>
  <si>
    <t>Pago del Servicio de Energía Eléctrica</t>
  </si>
  <si>
    <t>N° de Planillas y Facturas para el pago del Servicio de Energía Eléctrica de la EMOVTT SR</t>
  </si>
  <si>
    <t>113.53.01.04</t>
  </si>
  <si>
    <t>Energía Eléctrica</t>
  </si>
  <si>
    <t>Pago del Servicio de Telefonía, Internet, Enlace Simétrico y Tv por Cable</t>
  </si>
  <si>
    <t>N° de Facturas para el pago del Servicio de Telefonía, Internet, Enlace Simétrico y Tv por cable de la EMOVTT SR</t>
  </si>
  <si>
    <t>111.53.01.05</t>
  </si>
  <si>
    <t>Telecomunicaciones</t>
  </si>
  <si>
    <t>113.53.01.05</t>
  </si>
  <si>
    <t>N° de Servicio de Correos Reportados</t>
  </si>
  <si>
    <t>Mantener el envío de Información dentro y Fuera de la Provincia</t>
  </si>
  <si>
    <t>111.53.01.06</t>
  </si>
  <si>
    <t>Servicio de Correo</t>
  </si>
  <si>
    <t>N° de Pasajes Aéreos Nacionales emitidos y Boletos de Pasajes Terrestres</t>
  </si>
  <si>
    <t>Suministrar pasajes aéreos nacionales, Transporte Terrestre para el personal de la EMOVTT SR</t>
  </si>
  <si>
    <t>111.53.03.01</t>
  </si>
  <si>
    <t xml:space="preserve">Pasajes al Interior </t>
  </si>
  <si>
    <t>Dotar al personal de viáticos y subsistencias</t>
  </si>
  <si>
    <t>111.53.03.03</t>
  </si>
  <si>
    <t>Viáticos y Subsistencias en el Interior</t>
  </si>
  <si>
    <t>111.53.08.04</t>
  </si>
  <si>
    <t>Materiales de Oficina</t>
  </si>
  <si>
    <t>Órdenes de suministros de Combustible</t>
  </si>
  <si>
    <t>Poder realizar las actividades planificadas</t>
  </si>
  <si>
    <t>113.53.08.03</t>
  </si>
  <si>
    <t>Combustibles y Lubricantes</t>
  </si>
  <si>
    <t>Realizar el Mantenimiento preventivo de la Camioneta</t>
  </si>
  <si>
    <t>Realizar el Mantenimiento por los Kilómetros recorridos</t>
  </si>
  <si>
    <t>111.84.01.07</t>
  </si>
  <si>
    <t>Mantener al 100% Indemnizados por cualquier daño ocurrido en la Infraestructura y Bienes  del Terminal Terrestre</t>
  </si>
  <si>
    <t>111.57.02.01</t>
  </si>
  <si>
    <t>Seguros</t>
  </si>
  <si>
    <t>Asegurar y Amparar  el desempeño del empleo, de cualesquier acto
fraudulentos o ímprobos de los Funcionarios.</t>
  </si>
  <si>
    <t>Mantener al 100% asegurado a todo el personal de la Empresa EMOVTTSR.</t>
  </si>
  <si>
    <t>Precautelar la Salud y Segueridad Ocupacional en un 100% del Personal.</t>
  </si>
  <si>
    <t>113.53.08.04</t>
  </si>
  <si>
    <t>Inventario de suministros de impresión en un 100%</t>
  </si>
  <si>
    <t>El 100% al finalizar el año</t>
  </si>
  <si>
    <t>El 100% al Finalizar el año</t>
  </si>
  <si>
    <t>Inventario de partes y piezas adquiridas en un 100% al finalizar el año</t>
  </si>
  <si>
    <t>Hosting y dominio renovado en un 100% hasta el final del año</t>
  </si>
  <si>
    <t>el 100% al fnalizar el año</t>
  </si>
  <si>
    <t>El 100% al  finalizar el año</t>
  </si>
  <si>
    <t xml:space="preserve">Adquisción de  licencia al 100% </t>
  </si>
  <si>
    <t>Pago de Remuneraciones durante 12 meses</t>
  </si>
  <si>
    <t>113.51.02.03</t>
  </si>
  <si>
    <t>113.51.02.04</t>
  </si>
  <si>
    <t>Decimo Cuarto Sueldo</t>
  </si>
  <si>
    <t>113.51.06.01</t>
  </si>
  <si>
    <t>113.51.06.02</t>
  </si>
  <si>
    <t>Servicio de Seguridad y Vigilancia</t>
  </si>
  <si>
    <t>100% de Sinistros dentro de las Instalaciones del Terminal Terrestre, controlado opotunamente</t>
  </si>
  <si>
    <t>113.53.02.08</t>
  </si>
  <si>
    <t>Mantener operativos los extintores existentes en la Terminal Terrestre Binacional Santa Rosa</t>
  </si>
  <si>
    <t>113.84.01.04</t>
  </si>
  <si>
    <t>Maquinarias y Equipos (Instalación, Mantenimiento y Reparación)</t>
  </si>
  <si>
    <t>Mantener operativas las diferentes areas en la Terminal Terrestre Binacional Santa Rosa</t>
  </si>
  <si>
    <t xml:space="preserve">Mejorar el control operativo dentro del terminal terrestre </t>
  </si>
  <si>
    <t>Maquinarias y Equipos</t>
  </si>
  <si>
    <t>Servicio de Aseo; Lavado vestimenta de trabajo; Fumigación, Desinfección y Limpieza</t>
  </si>
  <si>
    <t>113.53.04.04</t>
  </si>
  <si>
    <t>Gestión Administrativa, Financiera y Tecnológica</t>
  </si>
  <si>
    <t>Retención 5 xmil al Gobierno Central</t>
  </si>
  <si>
    <t>Comisiones Bancarias a Instituciones Financieras</t>
  </si>
  <si>
    <t>Estados de Cuentas Bancarios</t>
  </si>
  <si>
    <t>Mantener un control de las Comisiones Bancarias</t>
  </si>
  <si>
    <t>111.57.02.03</t>
  </si>
  <si>
    <t>Comisiones Bancarias</t>
  </si>
  <si>
    <t xml:space="preserve">ASESORIA JURIDICA </t>
  </si>
  <si>
    <t xml:space="preserve">Pago para Costas Judiciales </t>
  </si>
  <si>
    <t>111.57.02.06</t>
  </si>
  <si>
    <t>Costas Judiciales, Trámites Notariales, Legalización de Documentos y Arreglos Extrajudiciales</t>
  </si>
  <si>
    <t>Suscripción  para adquisicion de Herramienta Jurídica Digital</t>
  </si>
  <si>
    <t>Biblioteca Legal Digital</t>
  </si>
  <si>
    <t>111.53.07.02</t>
  </si>
  <si>
    <t>Arrendamiento y Licencias de Uso de Paquetes Informáticos</t>
  </si>
  <si>
    <t>TOTAL</t>
  </si>
  <si>
    <t>111.51.01.05</t>
  </si>
  <si>
    <t>Difundir masivamente y desarrollar actividades informativas de la EMOVTT SR-EP para la colectividad, proyectando los servicios que ofrece y regula la empresa.</t>
  </si>
  <si>
    <t>Mantener informado al 100% a la colectividad en general sobre el Terminal Terrestre.</t>
  </si>
  <si>
    <t>Difusión, Información y Publicidad</t>
  </si>
  <si>
    <t>informe de publicaciones de prensa, convocando a concurso de merito y oposición</t>
  </si>
  <si>
    <t>cumplir con informar del concurso publico de meríto y oposición.</t>
  </si>
  <si>
    <t>Vehículos (Servicio para Mantenimiento y Reparación)</t>
  </si>
  <si>
    <t>111.53.04.05</t>
  </si>
  <si>
    <t>DIRECCION</t>
  </si>
  <si>
    <t>COMUNICACIÓN SOCIAL</t>
  </si>
  <si>
    <t>TERMINAL TERRESTRE</t>
  </si>
  <si>
    <t>MOVILIDAD</t>
  </si>
  <si>
    <t>FINANCIERA</t>
  </si>
  <si>
    <t>111.53.02.07</t>
  </si>
  <si>
    <t>Movilización del combustible para el generador eléctrico</t>
  </si>
  <si>
    <t>113.53.02.02</t>
  </si>
  <si>
    <t>Fletes y Maniobras</t>
  </si>
  <si>
    <t xml:space="preserve">OBJETIVO </t>
  </si>
  <si>
    <t xml:space="preserve">POLITICAS </t>
  </si>
  <si>
    <t xml:space="preserve">META </t>
  </si>
  <si>
    <t>COMPETENCIAS</t>
  </si>
  <si>
    <t>COMPONENTE</t>
  </si>
  <si>
    <t>OBJETIVOS ESTRATÉGICOS</t>
  </si>
  <si>
    <t xml:space="preserve">META DEL OBJETIVO ESTRATÉGICO </t>
  </si>
  <si>
    <t>LINEA BASE</t>
  </si>
  <si>
    <t>INTERVENCIONES</t>
  </si>
  <si>
    <t>PRESUPUESTO</t>
  </si>
  <si>
    <t>FUENTES DE FINANCIAMIENTO</t>
  </si>
  <si>
    <t>RESPONSABLE DE LA EJECUCIÓN</t>
  </si>
  <si>
    <t>AVANCES TRIMESTRALES FÍSICOS</t>
  </si>
  <si>
    <t>AVANCES TRIMESTRALES PRESUPUESTARIOS</t>
  </si>
  <si>
    <t xml:space="preserve">CANTÓN
</t>
  </si>
  <si>
    <t>PARROQUIA</t>
  </si>
  <si>
    <t>BARRIO,
LOCALIDAD, O COMUNIDAD</t>
  </si>
  <si>
    <t>POBLACIÓN/FAMILIAS/ASOCIACIONES</t>
  </si>
  <si>
    <t>DESCRIPCIÓN</t>
  </si>
  <si>
    <t>INDICADOR DE MEDICIÓN</t>
  </si>
  <si>
    <t>AÑO</t>
  </si>
  <si>
    <t xml:space="preserve">VALOR </t>
  </si>
  <si>
    <t>UNIDAD</t>
  </si>
  <si>
    <t>PROGRAMAS</t>
  </si>
  <si>
    <t>PROYECTOS</t>
  </si>
  <si>
    <t>OBJETIVO DEL PROYECTO</t>
  </si>
  <si>
    <t>PRESUPUESTO DEL PROYECTO</t>
  </si>
  <si>
    <t>PARTIDA PRESUPUESTARIA
(Ministerio de Finanzas)</t>
  </si>
  <si>
    <t>DENOMINACION DE PARTIDA PRESUPUESTARIA
(Ministerio de Finanzas)</t>
  </si>
  <si>
    <t>EMPRESA PUBLICA</t>
  </si>
  <si>
    <t>Institucion Financiera</t>
  </si>
  <si>
    <t>OTROS</t>
  </si>
  <si>
    <t>I</t>
  </si>
  <si>
    <t>II</t>
  </si>
  <si>
    <t>III</t>
  </si>
  <si>
    <t>IV</t>
  </si>
  <si>
    <t>PROPIO</t>
  </si>
  <si>
    <t>Autogestión</t>
  </si>
  <si>
    <t>Crédito</t>
  </si>
  <si>
    <t>Cooperación Internacional</t>
  </si>
  <si>
    <t>USD</t>
  </si>
  <si>
    <t>Objetivo 7: Incentivar una sociedad participativa, con un Estado cercano al servicio de la ciudadanía</t>
  </si>
  <si>
    <t>7.8 FORTALECER LAS CAPACIDADES DE LOS GOBIERNOS AUTÓNOMOS DESCENTRALIZADOS PARA EL CUMPLIMIENTO DE LOS OBJETIVOS NACIONALES, LA GESTIÓN DE SUS COMPETENCIAS, LA SOSTENIBILIDAD FINANCIERA Y LA PRESTACIÓN DE SERVICIOS PÚBLICOS A SU CARGO, CON ÉNFASIS EN AGUA, SANEAMIENTO Y SEGURIDAD.</t>
  </si>
  <si>
    <t>F) PLANIFICAR, REGULAR Y CONTROLAR EL TRÁNSITO Y EL TRANSPORTE TERRESTRE DENTRO DE SU CIRCUNSCRIPCIÓN CANTONAL;</t>
  </si>
  <si>
    <t>MOVILIDAD, ENERGÍA Y CONECTIVIDAD</t>
  </si>
  <si>
    <t>Ampliar, mejorar y mantener la seguridad, movilidad y tranpsorte público y privado en el cantón</t>
  </si>
  <si>
    <t>4.000 perosnas directamente y 76.000 personas indirectamente</t>
  </si>
  <si>
    <t>REGULARIZAR EL TRANSITO VEHICULAR Y PEATONAL EN EL CANTON SANTA ROSA</t>
  </si>
  <si>
    <t>Insumos,   Materiales   y   Suministros   para   Construcción,   Electricidad,   Plomería,   Carpintería,   Señalización   Vial,
Navegación, Contra Incendios y Placas</t>
  </si>
  <si>
    <t>20.000 personas directa y 60.000 indirectamente</t>
  </si>
  <si>
    <t># de señales</t>
  </si>
  <si>
    <t>SEÑALIZACION VERTICAL</t>
  </si>
  <si>
    <t>ADMINISTRATIVA</t>
  </si>
  <si>
    <t>Mantener operativos los extintores existentes</t>
  </si>
  <si>
    <t>Pago por Subrogación a los funcionarios administrativos.</t>
  </si>
  <si>
    <t>Pago por Compensacion por Supresión de Puesto.</t>
  </si>
  <si>
    <t>Pago por Compensacion a Vacaciones no Gozadas de los funcionaarios.</t>
  </si>
  <si>
    <t>Pago por Compensación a Vacaciones no Gozadas de los funcionarios.</t>
  </si>
  <si>
    <t>Adquisición de Radios Portátiles para Comunicación Interna TERMINAL TERRESTRE.</t>
  </si>
  <si>
    <t>113.73.08.11</t>
  </si>
  <si>
    <t>111.53.08.03</t>
  </si>
  <si>
    <t>113.58.01.04</t>
  </si>
  <si>
    <t>A Gobiernos Autónomos Descentralizados</t>
  </si>
  <si>
    <t>Convenio con el GAD Santa Rosa.</t>
  </si>
  <si>
    <t>Encargo</t>
  </si>
  <si>
    <t>111.51.05.13</t>
  </si>
  <si>
    <t>113.51.05.13</t>
  </si>
  <si>
    <t>Servicios Ocasionales</t>
  </si>
  <si>
    <t>Pago de Remuneraciones durante 1 año</t>
  </si>
  <si>
    <t>111.51.05.10</t>
  </si>
  <si>
    <t>Servicios Personales por Contrato</t>
  </si>
  <si>
    <t>Pago por Encargo a los funcionarios administrativos.</t>
  </si>
  <si>
    <t>Pago por Encargo a los funcionarios del terminal terrestre</t>
  </si>
  <si>
    <t>ELABORADO POR:</t>
  </si>
  <si>
    <t>METROS CUADRADOS</t>
  </si>
  <si>
    <t>SEÑALIZACION HORIZONTAL</t>
  </si>
  <si>
    <t>Operación y funcionamiento operativo del Terminal Terrestre de Santa Rosa</t>
  </si>
  <si>
    <t xml:space="preserve">Adquirir al 100% los Extintores para seguridad del terminal terrestre </t>
  </si>
  <si>
    <t>100% de pago de convenio de 20.000,00 mensuales pagado en un 100%</t>
  </si>
  <si>
    <t>100% de pago de retención 5 x mil durante 12 meses</t>
  </si>
  <si>
    <t>113.51.05.10</t>
  </si>
  <si>
    <t xml:space="preserve">OBJETIVO 9 INDUSTRIA, INNOVACIÓN E INFRAESTRUCTURA
</t>
  </si>
  <si>
    <t>Realizar el debido traslado del combustible desde el lugar a su lugar de destino</t>
  </si>
  <si>
    <t>Operación y funcionamiento administrativo del Terminal Terrestre de Santa Rosa</t>
  </si>
  <si>
    <t>Operación y funcionamiento administrativo  del Terminal Terrestre de Santa Rosa</t>
  </si>
  <si>
    <t xml:space="preserve">Gestión Administrativa, financiera y tecnológica  del Termninal Terrestre de Santa Rosa </t>
  </si>
  <si>
    <t xml:space="preserve">Gestión Administrativa, financiera y operativa  del Termninal Terrestre de Santa Rosa </t>
  </si>
  <si>
    <t xml:space="preserve">Gestión Administrativa, financiera,   tecnológica y operativa del Termninal Terrestre de Santa Rosa </t>
  </si>
  <si>
    <t xml:space="preserve">Gestión Administrativa, financiera y  tecnológica del Termninal Terrestre de Santa Rosa </t>
  </si>
  <si>
    <t>Operación y funcionamiento  operativo del Terminal Terrestre de Santa Rosa</t>
  </si>
  <si>
    <t xml:space="preserve">Operación y funcionamiento  operativo de la Dirección Financiero </t>
  </si>
  <si>
    <t xml:space="preserve">Operación y funcionamiento administrativo  de la Dirección Financiera </t>
  </si>
  <si>
    <t xml:space="preserve">Servicio de Seguridad y Vigilancia para las Instalaciones del Terminal Terrestre y Oficina de EMOVTTSR </t>
  </si>
  <si>
    <t>Adquisición del Servicio de Correo</t>
  </si>
  <si>
    <t>Renovación de Dominio y Hosting   Institucional</t>
  </si>
  <si>
    <t>Tasas Generales, Impuestos, Contribuciones, Permisos, Licencias y Patentes.</t>
  </si>
  <si>
    <t>Equipos, Sistemas y Paquetes Informáticos</t>
  </si>
  <si>
    <t>Remuneraciones pagadas durante el primero y segundo semestre del 2022</t>
  </si>
  <si>
    <t>PLAN OPERATIVO ANUAL  2022</t>
  </si>
  <si>
    <t>113.84.01.03</t>
  </si>
  <si>
    <t>Realizar el Mantenimiento preventivo del Generador electrico</t>
  </si>
  <si>
    <t>113.53.08.13</t>
  </si>
  <si>
    <t>Repuestos y Accesorios</t>
  </si>
  <si>
    <t>Consultoría, Asesoría e Investigación Especializada</t>
  </si>
  <si>
    <t>111.53.06.01</t>
  </si>
  <si>
    <t xml:space="preserve"> ANEXO 1: Plan Operativo Anual (POA 2022)</t>
  </si>
  <si>
    <t>Remuneraciones pagadas durante el segundo semestre del 2022</t>
  </si>
  <si>
    <t>Seguridad y Vigilancia del Terminal Terrestre y Oficina de la EMOVTT SR Contratado durante el primer cuatrimestre del 2022</t>
  </si>
  <si>
    <t>Convenio con el Gad pagado  durante el año 2022</t>
  </si>
  <si>
    <t>Remuneraciones pagadas durante el año 2022</t>
  </si>
  <si>
    <t>Descuento de debito bancario de la cuenta principal realizado durante el año 2022</t>
  </si>
  <si>
    <t>Costas Judiciales 2022</t>
  </si>
  <si>
    <t>Consulta de las Leyes, Normas, Reglamentos, Ordenanzas u otros oficiales actualizados durante el 2022</t>
  </si>
  <si>
    <t>Pago para Costos Judiciales en trámites de la EMOVTT SR en el segundo semestre del 2022</t>
  </si>
  <si>
    <t>Operación y Funcionamiento administrativo EMOVTTSR EP</t>
  </si>
  <si>
    <t>Dotar 100% de papel Termico la EMOVTTSR EP</t>
  </si>
  <si>
    <t>Equipos de Computo adquiridos en un 100%</t>
  </si>
  <si>
    <t xml:space="preserve">Mobiliarios </t>
  </si>
  <si>
    <t>Adquisición de Dispensador de Jabón Líquido.</t>
  </si>
  <si>
    <t>113.53.14.03</t>
  </si>
  <si>
    <t>Mobiliario</t>
  </si>
  <si>
    <t>113.53.08.02</t>
  </si>
  <si>
    <t>Vestuario, Lencería, Prendas de Protección y Accesorios para uniformes del personal de Protección, Vigilancia y Seguridad.</t>
  </si>
  <si>
    <t>Señalización Vertical en el Cantón Santa Rosa  Urbano y Rural</t>
  </si>
  <si>
    <t>144 señales verticales, colocadas en el Cantón Santa Rosa, durante el segundo semestre del 2022.</t>
  </si>
  <si>
    <t>X</t>
  </si>
  <si>
    <t>Demarcación y Remarcación de PASOS CEBRA, RESALTOS, LÍNEAS DIVISORAS DE CARRIL, LÍNEA DE PARE, en el Cantón Santa Rosa, área urba y Rural.</t>
  </si>
  <si>
    <t>1,48 m2 de `pintura de señalización realizado durante el segundo semestres del 2022</t>
  </si>
  <si>
    <t>100% de actividades realizadas en colaboración con la Policía Nacional  y/o Comisión de Tránsito del Ecuador.</t>
  </si>
  <si>
    <t>CAMPAÑA DE EDUCACIÓN VIAL EN LAS CALLES Y UNIDADES EDUCATIVAS DEL CANTÓN SANTA ROSA.</t>
  </si>
  <si>
    <t>10 Escuelas y 4 sectores participarén en campaña de educación vial, durante el segunfo semestre del 2022</t>
  </si>
  <si>
    <t>111.53.06.12</t>
  </si>
  <si>
    <t>Capacitación a Servidores Públicos</t>
  </si>
  <si>
    <t>111.57.01.02</t>
  </si>
  <si>
    <t>Garantía Extendida de Bienes</t>
  </si>
  <si>
    <t>111.53.02.43</t>
  </si>
  <si>
    <t>Insumos, Materiales y Suministros para Construcción, Electricidad, Plomería, Carpintería, Señalización Vial, Navegación, Contra Incendios y Placas</t>
  </si>
  <si>
    <t>111.53.08.11</t>
  </si>
  <si>
    <t>A Entidades del Presupuesto General del Estado</t>
  </si>
  <si>
    <t>111.58.01.01</t>
  </si>
  <si>
    <t>111.53.08.02</t>
  </si>
  <si>
    <t>113.51.07.04</t>
  </si>
  <si>
    <t>113.51.07.03</t>
  </si>
  <si>
    <t>113.51.07.02</t>
  </si>
  <si>
    <t>Planificación optimización del TTHH</t>
  </si>
  <si>
    <t>Continuidad de los Procesos de area Juridica</t>
  </si>
  <si>
    <t xml:space="preserve">Precautelar la necesidad institucional de Asesor Juridico. </t>
  </si>
  <si>
    <t>Gestionar y Dotar Viáticos y Subsistencias al Personal Administrativo y Terminal Terrestre</t>
  </si>
  <si>
    <t>Adquisición de  Hidrolavadora para la  Empresa EMOVTTSR</t>
  </si>
  <si>
    <t>111.84.01.04</t>
  </si>
  <si>
    <t>Herramientas</t>
  </si>
  <si>
    <t>113.84.01.07</t>
  </si>
  <si>
    <t>Compensación por Desahucio</t>
  </si>
  <si>
    <t>Supresión de Puesto</t>
  </si>
  <si>
    <t xml:space="preserve">Adquisición y reparación de puntas, fusibles de media tensión del sistema trifásico     del Terminal Terrestre binacional  de Santa Rosa  </t>
  </si>
  <si>
    <t xml:space="preserve">Adquisición de  licencia al 100%  </t>
  </si>
  <si>
    <t xml:space="preserve">Servicio de aseo y limpieza para el Terminal Terrestre y Oficina de la EMOVTT SR Contratado durante el primer cuatrimestre del 2022 </t>
  </si>
  <si>
    <t>Recarga de Extintores contra incendios para el Segundo Semestre del 2022</t>
  </si>
  <si>
    <t>Dotar de mejor servicio a los usuarios en el primero y segundo semestre del 2022</t>
  </si>
  <si>
    <t>Dotar de mejor servicio a los usuarios en el primer trimestre del 2022</t>
  </si>
  <si>
    <t>Dotar de mejor servicio a los usuarios en el primero semestre del 2022</t>
  </si>
  <si>
    <t>Adquisición de tachos para baterías sanitarias primer trimestre 2022</t>
  </si>
  <si>
    <t>Contribuir con la profesionalización del recurso humano de la EMOVTTSR-EP</t>
  </si>
  <si>
    <t>AUMENTAR DE 6,6 A 8 EL ÍNDICE DE PERCEPCIÓN DE CALIDAD DE LOS SERVICIOS PÚBLICOS A 2021.</t>
  </si>
  <si>
    <t xml:space="preserve">9.1 DESARROLLO DE INFRAESTRUCTURA SOSTENIBLE
</t>
  </si>
  <si>
    <t>INTERSECCIONES SEMAFORIZADAS</t>
  </si>
  <si>
    <t xml:space="preserve">SEMAFORIZACION EN INTERSECCION CONFLICTIVA DEL AREA URBANA DEL CANTON SANTA ROSA  </t>
  </si>
  <si>
    <t xml:space="preserve">REGULARIZAR EL TRANSITO VEHICULAR Y PEATONAL EN EL SECTOR JOFRE LIMA Y 8AVA </t>
  </si>
  <si>
    <t>Arq. Dario Romero</t>
  </si>
  <si>
    <t>SANTA ROSA</t>
  </si>
  <si>
    <t>SECTOR DEL PUENTE CERCANO AL COLEGIO ZOILA UGARTE DE LANDIVAR, CALDERON, ERNESTO NIETO</t>
  </si>
  <si>
    <t>Revisión del Vehículo</t>
  </si>
  <si>
    <t>Metros cuadrados de señalizacion horizontal y numero de señales verticales en los diferentes sectores del canton Santa Rosa.</t>
  </si>
  <si>
    <t>Adquisición de  caja para herramientas y herramientas para trabajos en general de la Empresa EMOVTTSR</t>
  </si>
  <si>
    <t>BRINDAR RECOMENDACIONES PARA PREVENIR Y/O MINIMIZAR LOS DAÑOS Y EFECTOS QUE PROVOCAN LOS ACCIDENTES VIALES, SALVAGUARDAR LA INTEGRIDAD FISICA DE LAS  PERSONA QUE TRANSITAN POR LA VIA PUBLICA ELIMINANDO Y/O DISMINUYENDO LOS FACTORES DE RIESGO.</t>
  </si>
  <si>
    <t>Número de unidades para el servicio del transporte público y comercial para el cantón Santa Rosa.</t>
  </si>
  <si>
    <t>Mantener la seguridad e indemnización de la infraestructura y bienes del Terminal Terrestre</t>
  </si>
  <si>
    <t>Satisfacer las necesidades de transportepúblico  y comercial, en las modalidades que se encuentran dentro de las competencias del GADM Santa Rosa</t>
  </si>
  <si>
    <t xml:space="preserve">N° de Solicitudes de autorización de salidas de comisiones de Servicios presentadas en el periodo 2022. </t>
  </si>
  <si>
    <t>100% Cumplido</t>
  </si>
  <si>
    <t>Tasas Correspondiente a la Auditoria Ambiental  del período 2018-2019</t>
  </si>
  <si>
    <t>Número de cumplimiento al pago de la consultorua ambiental.</t>
  </si>
  <si>
    <t>Mantener al 100% el cumplimiento con las tazas de la Empresa EMOVTTSR.</t>
  </si>
  <si>
    <t>Contratación de Servicios Profesionales Licencia por Maternidad de Abg. Paola Blacio .</t>
  </si>
  <si>
    <t>Capacitaciones al personal Administrativo de la Empresa EMOVTTSR-EP</t>
  </si>
  <si>
    <t>Informe  de capacitaciones realizadas, registro de asistencia</t>
  </si>
  <si>
    <t xml:space="preserve">Beneficiar al recurso humano de capacitaciones fomentando la profesionalización </t>
  </si>
  <si>
    <t xml:space="preserve">Gestionar y dotar de uniformes al personal </t>
  </si>
  <si>
    <t>Gestionar y dotar de equipos de protección personal por puestos de trabajo</t>
  </si>
  <si>
    <t xml:space="preserve">Número de personal  que es dotado de uniforme  </t>
  </si>
  <si>
    <t>Uniformar al personal en un 100%</t>
  </si>
  <si>
    <t xml:space="preserve">Número de personal  que es dotado de epp  </t>
  </si>
  <si>
    <t>Precautelar la seguridad y salud en el trabajo, identificar  y proteger a los brigadistas de emergencias</t>
  </si>
  <si>
    <t>Rollos de papel térmico y químico para boleterías, puntos de recaudación, kioscos y garitas en primer cuatrimestre de 2022.</t>
  </si>
  <si>
    <t xml:space="preserve">Adquisición de materiales y suministros de oficina para el personal Administrativo y Terminal Terrestre  </t>
  </si>
  <si>
    <t>Equipos de impresión al 100%.</t>
  </si>
  <si>
    <t>Inventario de dos pantallas adquiridas en un 100% al finalizar el año.</t>
  </si>
  <si>
    <t>Acta de Entrega Recepción de adquisición, Registros de Control de Inventario (Ingreso y Egreso) Emitidos por Guardalmacén a Dirección Administrativa.</t>
  </si>
  <si>
    <t xml:space="preserve">  Adquisición de aires acondicionados para  la terminal terrestre binacional de Santa Rosa</t>
  </si>
  <si>
    <t>Adquisición de escalera telescópica y cinturón de seguridad para trabajos de la terminal terrestre binacional de Santa Rosa</t>
  </si>
  <si>
    <t>Inventario de  dos tanques de presión para el  sistema de bombeo de   Empresa EMOVTTSR para  el primer cuatrimestre del 2022.</t>
  </si>
  <si>
    <t xml:space="preserve">brindar una mejor atencion a los usuarios  dentro de la Empresa EMOVTTSR. </t>
  </si>
  <si>
    <t xml:space="preserve"> Mantenimiento  en General  del Terminal Terrestre en el tercer cuatrimestre del 2022.</t>
  </si>
  <si>
    <t>Poder realizar los mantenimientos de la Terminal Terrestre.</t>
  </si>
  <si>
    <t>Adquisición de  caja de herramientas y herramientas para la Empresa EMOVTTSR para  el primer cuatrimestre del 2022.</t>
  </si>
  <si>
    <t xml:space="preserve">mantener en optimas condiciones las instalaciones de la  Empresa EMOVTTSR. </t>
  </si>
  <si>
    <t xml:space="preserve">realizar limpieza a los equipos de aire acondicionados de la Empresa EMOVTTSR. </t>
  </si>
  <si>
    <t>Adquisición de  Hidrolavadora para la  Empresa EMOVTTSR para el primer cuatrimestre del 2022.</t>
  </si>
  <si>
    <t>mantener siempre en buen funcionamiento y optimizar la capacidad de operatividad.</t>
  </si>
  <si>
    <t xml:space="preserve">Poder brindar un sistema estable de energia eletricaa las instalaciones de la  Terminal Terrestre Binacional de Santa Rosa. </t>
  </si>
  <si>
    <t>Adquisición de  UPS en línea  para las distintas areas de la Empresa EMOVTTSR</t>
  </si>
  <si>
    <t>Regular y alimentar de energía al 100% a los equipos de la empresa EMOVTTSR.</t>
  </si>
  <si>
    <t>Adquisición de  UPS en línea  para las distintas areas de la Empresa para el segundo cuatrimestre del 2022.</t>
  </si>
  <si>
    <t>brindar una mejor atencion y seguridad a los usuarios de la Terminal Terrestre binacional de Santa Rosa.</t>
  </si>
  <si>
    <t>Brindar una mejor seguridad en los distintos puntos dentro de la Empresa EMOVTTSR.</t>
  </si>
  <si>
    <t xml:space="preserve">Brindar una mejor atencion a los usuarios  dentro de la Empresa EMOVTTSR </t>
  </si>
  <si>
    <t>Para uso del equipo AIRLESS eléctrico de pintura</t>
  </si>
  <si>
    <t>Demarcación y Remarcación de PASOS CEBRA, RESALTOS, LINEAS DIVISORAS DE CARRIL, LINEA DE PARE, en el cantón Santa Rosa, área Urbana y Rural</t>
  </si>
  <si>
    <t xml:space="preserve">CAJA CHICA </t>
  </si>
  <si>
    <t>Para pagar obligaciones urgentes y de valor mínimo que se presenten el la Empresa EMOVTTSR-EP</t>
  </si>
  <si>
    <t>100% con el cumplimiento de las necesidades de la Empresa</t>
  </si>
  <si>
    <t>Fondos de Reposición Cajas Chicas</t>
  </si>
  <si>
    <t xml:space="preserve"> </t>
  </si>
  <si>
    <t>Remuneraciones pagadas durante el año 2021</t>
  </si>
  <si>
    <t>113.84.01.06</t>
  </si>
  <si>
    <t>113.53.06.01</t>
  </si>
  <si>
    <t>111.53.16.01</t>
  </si>
  <si>
    <t>Cuentas por pagar de deudas de años anteriores.</t>
  </si>
  <si>
    <t>Deudas pagadas durante el periodo 2022</t>
  </si>
  <si>
    <t>Pago de Remuneraciones durante 12 meses del año 2022</t>
  </si>
  <si>
    <t>Pago de Remuneraciones durante el año 2022</t>
  </si>
  <si>
    <t>Mantener al 100% el cumplimiento con los pagos de la Empresa EMOVTTSR.</t>
  </si>
  <si>
    <t>De Cuentas por Pagar</t>
  </si>
  <si>
    <t>113.9.7.01.01</t>
  </si>
  <si>
    <t>Ing. Dennisse Romero Paredes</t>
  </si>
  <si>
    <t xml:space="preserve">DIRECTORA ADMINISTRATIVA </t>
  </si>
  <si>
    <t>Realizar mantenimiento preventivo y correctivo del sistema Contraincendios de la EMOVTT SR</t>
  </si>
  <si>
    <t>Mantenimiento realizado al 100% en el año 2020</t>
  </si>
  <si>
    <t>Mantenimiento General del Sistema Contraincendios de la terminal terrestre de Santa Rosa</t>
  </si>
  <si>
    <t xml:space="preserve">Gestiòn Administrativa, financiera y tecnologica del Termninal Terrestre de Santa Rosa </t>
  </si>
  <si>
    <t>Adquisición al 100% de las Barandas</t>
  </si>
  <si>
    <t>113.53.08.11</t>
  </si>
  <si>
    <t>Adquisición de Barandas para el ingreso y salida de taxis y vehiculos particulares</t>
  </si>
  <si>
    <t xml:space="preserve">Adquisición de materiales obtenidas al 100% </t>
  </si>
  <si>
    <t>Dotación de Pasajes Aéreos y Terrestres para el personal de la empresa Emovtt Sr.</t>
  </si>
  <si>
    <t>Póliza de Seguro para la Infraestructura, Vehículo y  Bienes  del Terminal Terrestre de Santa Rosa</t>
  </si>
  <si>
    <t xml:space="preserve">Poliza de Fidelidad o de caución Pública para los funcionarios de la Empresa Emovttsr   </t>
  </si>
  <si>
    <t>Consultoría para el incremento de cupo de las operadoras de transporte comercial  de la Ciudad de Santa Rosa provincia de El Oro</t>
  </si>
  <si>
    <t>Adquisición de uniformes para el personal administrativo y del terminal terrestre de la empresa Emovttsr</t>
  </si>
  <si>
    <t>Adquisición de  equipo de protección personal operativo de la empresa Emovttsr.</t>
  </si>
  <si>
    <t>Adquisición de rollos de papel termico y quimico para los puntos de recaudación de la empresa EMOVTTSR EP</t>
  </si>
  <si>
    <t>Adquisición de Suministros de Impresión (tintas y toners) para las impresoras de la empresa  Emovtt sr</t>
  </si>
  <si>
    <t>Adquisición de partes y piezas de equipos informáticos y de impresoras de la  empresa EMOVTTSR EP</t>
  </si>
  <si>
    <t>Adquisición de equipos informáticos para las diferentes oficinas de la empresa EMOVTTSR EP</t>
  </si>
  <si>
    <t>Adquisición de 2 televisores de 43 pulgadas  con entrada VGA  para el circuito CCTV de la empresa EMOVTTSR EP</t>
  </si>
  <si>
    <t>Vigencia Tecnológica de impresoras de TINTA A COLOR MODELO 3</t>
  </si>
  <si>
    <t>Adquisición de Combustible del Vehículo Institucional de la Empresa Emovtt Sr</t>
  </si>
  <si>
    <t>Adquisición de Combustible y Lubricantes para el  Generador Eléctrico de la Empresa Emovtt Sr</t>
  </si>
  <si>
    <t>Alquiler de transporte para el traslado del combustible (DIESEL) para el generador electrico de la empresa Emovtt Sr</t>
  </si>
  <si>
    <t>Mantenimiento integral con personal especializado  en grupos electrogenos del generador electrico industrial de la empresa Emovtt Sr</t>
  </si>
  <si>
    <t>Mantenimiento del Vehículo institucional de la empresa Emovtt Sr.</t>
  </si>
  <si>
    <t>Adquisición de  dos tanques de presión de 100 GL y de 30GL  para el  sistema de bombeo de agua  de  la  Empresa EMOVTTSR</t>
  </si>
  <si>
    <t>Adquisición de  camaras de seguridad para las distintas areas  de la Empresa EMOVTTSR</t>
  </si>
  <si>
    <t xml:space="preserve">Renovación de licencias Antivirus para los equipos de cómputo de la empresa  EMOVTTSR EP  </t>
  </si>
  <si>
    <t xml:space="preserve">Adquisición de licencias de software propiertario que se utilizan en la empresa  EMOVTTSR EP </t>
  </si>
  <si>
    <t>Servicio de difusión de  Publicidad e información  de la Empresa Emovtt Sr a travez de radio</t>
  </si>
  <si>
    <t>Servicio de difusión de Publicidad e información de la Empresa Emovtt Sr a travez de  televisión</t>
  </si>
  <si>
    <t>Adquisición de  Equipo AIRLESS eléctrico de pintura para la Direccion de Movilidad de la empresa Emovtt Sr</t>
  </si>
  <si>
    <t>Adquisicion de Generador eléctrico para  el funcionamiento del equipo AIRLESS electrico de pintura</t>
  </si>
  <si>
    <t>Servicio de Aseo y Limpieza de las Instalaciones del Terminal Terrestre del Canton Santa Rosa.</t>
  </si>
  <si>
    <t xml:space="preserve">Adquisición de extintores contra incendios  para la empresa Emovtt Sr
</t>
  </si>
  <si>
    <t>Mantenimiento y Recarga de Extintores contra incendios de la empresa Emovtt Sr</t>
  </si>
  <si>
    <t>Adquisición de Tanden  de Acero Inoxidable para la empresa Emovttsr</t>
  </si>
  <si>
    <t>Adquisición de Tachos de Basura de Acero Inoxidable para los baños del Terminal Terrestre de Santa Rosa</t>
  </si>
  <si>
    <t>Adquisición de tachos de Reciclaje de desechos sólidos triple para la Empresa Emovtt sr</t>
  </si>
  <si>
    <t>Adquisición de las Barandas para el  ingreso y salida de los vehiculos  del Terminal Terrestre de Santa Rosa</t>
  </si>
  <si>
    <t>Adquisición de Inmovilizadores Vehiculares para SERTSR de la empresa Emovtt sr</t>
  </si>
  <si>
    <t>META ANUALIZADA AL 2022</t>
  </si>
  <si>
    <t>Adquisición de Señaletica Vertical para las vias urbanas del Canton Santa Rosa y sus parroquias.</t>
  </si>
  <si>
    <t>Adquisición de pintura para señalización horizontal de vias urbanas del Canton Santa Rosa y sus parroquias</t>
  </si>
  <si>
    <t>Semaforización en intersección conflictiva del area urbana del Cantón Santa Rosa.</t>
  </si>
  <si>
    <t>Adquisición de material informativo para campaña de Educación Vial en las calles  y unidades educativas del Canton Santa Rosa</t>
  </si>
  <si>
    <t># DE INTERSECCION SEMAFORIZADAS EN EL 2022</t>
  </si>
  <si>
    <t>Adquisición de camaras  Bodycam para SERTSR de la empresa Emovtt sr</t>
  </si>
  <si>
    <t>Servicio de difusión de publicidad de  Convocatoria a Concurso en Prensa Escrita para concurso de  meritos y oposición</t>
  </si>
  <si>
    <t>Adquisición, instalación y configuración de 2 torniquetes para andenes de salida de pasajeros de la terminal Terrestre Binacional del Cantón Santa Rosa</t>
  </si>
  <si>
    <t>Adquisición de torniquetes de la terminal terrestre binacional de Santa Rosa para el segundo cuatrimestre del 2022.</t>
  </si>
  <si>
    <t>Consultoría para la Auditoría Ambiental de cumplimiento para el Terminal Terrestre de Santa Rosa período 2018-2021.</t>
  </si>
  <si>
    <t>Cumplir con lo establecido en los periodos 2018-2021</t>
  </si>
  <si>
    <t>Contratación de un especialista en elaboración y reforma de normativa interna.</t>
  </si>
  <si>
    <t>Pago de Horas extraordinarias y suplementarias</t>
  </si>
  <si>
    <t>Pago de Horas extraordinarias y suplementarias del año 2022</t>
  </si>
  <si>
    <t xml:space="preserve">111.51.05.09 </t>
  </si>
  <si>
    <t>Horas extraordinarias y suplementarias</t>
  </si>
  <si>
    <t xml:space="preserve">113.51.05.09 </t>
  </si>
  <si>
    <t>Planificación, elaboración y Desarrollo de todo el proceso de concurso de Merito y Oposición</t>
  </si>
  <si>
    <t>Contratación de Servicios Profesionales para elaborar, programar y desarrollar el concurso de Merito y Oposición</t>
  </si>
  <si>
    <t>Reporte de cumplimiento a sistemas del MDT</t>
  </si>
  <si>
    <t>Precautelar el talento humano necesario y con la experticia requerida para cubrir puestos vacantes necesarios para operatividad</t>
  </si>
  <si>
    <t>Planificación, elaboración y reforma de normativa interna</t>
  </si>
  <si>
    <t>Contratación de un especialista en elaboración y reforma de normativa interna</t>
  </si>
  <si>
    <t>Tener la reforma de normativa interna al 100%.</t>
  </si>
  <si>
    <t>Adquisición de Tarjetas SERTSR, Tarjetas RFID y dispositivos tags lectura de buses y especies valoradas.</t>
  </si>
  <si>
    <t>Adquisición e Instalación de materiales de Ferretería para los diferente Equipos Sanitarios (Baterías Higiénicas) del Terminal Terrestre Binacional de Santa Rosa</t>
  </si>
  <si>
    <t xml:space="preserve">Gestión Administrativa, financiera y  tecnológica del Terminal Terrestre de Santa Rosa </t>
  </si>
  <si>
    <t>Dotar al Personal de Suministros de Oficina en el 2022</t>
  </si>
  <si>
    <t>Adquisición de DISPLAY marquesina para el control tarifario de los taxis dentro de la  Empresa EMOVTTSR</t>
  </si>
  <si>
    <t xml:space="preserve">Adquisición de  marquesina para el control tarifario de los taxis dentro de la  Empresa EMOVTTSR para  el tercer cuatrimestre del 2022 </t>
  </si>
  <si>
    <t>Adquisición y reparación de puntas, fusibles  de media tensión del sistema trifásico     del Terminal Terrestre binacional  de Santa Rosa   para el segundo  cuatrimestre  del 2022.</t>
  </si>
  <si>
    <t>Adquisicion de respuestos de Ferreteria para la EMOVTTSR para  el segundo cuatrimestre</t>
  </si>
  <si>
    <t>Adquisición de  camaras  para los distintos  de la Empresa EMOVTTSR para el segundo cuatrimestre del 2022.</t>
  </si>
  <si>
    <t>Adquisición de materiales y suministros de oficina para el personal Administrativo y Terminal Terrestre</t>
  </si>
  <si>
    <t>Adquisición de extintores contra incendios  para la empresa Emovtt Sr</t>
  </si>
  <si>
    <t>Adquisición de Señalética Vertical para las vías urbanas del Cantón Santa Rosa y sus parroquias</t>
  </si>
  <si>
    <t>Semaforización en intersección conflictiva del área urbana del Cantón Santa Rosa</t>
  </si>
  <si>
    <t>DESCIPCIÓN</t>
  </si>
  <si>
    <t>TRASPASO</t>
  </si>
  <si>
    <t>VALOR</t>
  </si>
  <si>
    <t>PARTIDAS PARA TRASPASO</t>
  </si>
  <si>
    <t>Servicio de Aseo y Limpieza de las Instalaciones del Terminal Terrestre del Cantón Santa Rosa</t>
  </si>
  <si>
    <t>Cuentas por pagar de deudas de años anteriores</t>
  </si>
  <si>
    <t>VALOR POA</t>
  </si>
  <si>
    <t>VALOR TOTAL</t>
  </si>
  <si>
    <t>VALOR A TRASPASAR</t>
  </si>
  <si>
    <t>Caja Chica</t>
  </si>
  <si>
    <t>TERCER CUATRIMESTRE</t>
  </si>
  <si>
    <t xml:space="preserve">DESCRIPCIÓN </t>
  </si>
  <si>
    <t>CUATRIMESTRE</t>
  </si>
  <si>
    <t>111.73.02.04</t>
  </si>
  <si>
    <t>113.73.08.07</t>
  </si>
  <si>
    <t>CUATRIMESTRE ACTUAL</t>
  </si>
  <si>
    <t>CUATRIMESTRE REFORMA</t>
  </si>
  <si>
    <t>TERCER</t>
  </si>
  <si>
    <t>SEGUNDO</t>
  </si>
  <si>
    <t>Materiales de Impresión, Fotografía, Reproducción y Publicaciones</t>
  </si>
  <si>
    <t>Reporte de Sistema de Salud y Seguridad Ocupacional en  Cumplimiento MDT y  &lt;Departamento de Riesgo Laboral del IESS</t>
  </si>
  <si>
    <t>Reparación integral de las tarjetas electrónicas del sistema de aires acondicionados  de la terminal terrestre binacional de Santa Rosa para el tercer cuatrimestre del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</si>
</sst>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_ &quot;$&quot;* #,##0.00_ ;_ &quot;$&quot;* \-#,##0.00_ ;_ &quot;$&quot;* &quot;-&quot;??_ ;_ @_ "/>
    <numFmt numFmtId="165" formatCode="_ * #,##0.00_ ;_ * \-#,##0.00_ ;_ * &quot;-&quot;??_ ;_ @_ "/>
    <numFmt numFmtId="166" formatCode="&quot;$&quot;#,##0.00"/>
    <numFmt numFmtId="167" formatCode="_([$$-300A]\ * #,##0.00_);_([$$-300A]\ * \(#,##0.00\);_([$$-300A]\ * &quot;-&quot;??_);_(@_)"/>
    <numFmt numFmtId="168" formatCode="&quot;$&quot;\ #,##0.00"/>
    <numFmt numFmtId="169" formatCode="_-* #,##0.000\ _€_-;\-* #,##0.000\ _€_-;_-* &quot;-&quot;??\ _€_-;_-@_-"/>
    <numFmt numFmtId="170" formatCode="#,##0.00\ _€"/>
  </numFmts>
  <fonts count="33" x14ac:knownFonts="1">
    <font>
      <sz val="11"/>
      <color theme="1"/>
      <name val="Calibri"/>
      <family val="2"/>
      <scheme val="minor"/>
    </font>
    <font>
      <b/>
      <sz val="12"/>
      <color rgb="FFFFFF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Tahoma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8"/>
      <color theme="8" tint="-0.499984740745262"/>
      <name val="Arial"/>
      <family val="2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3" fillId="2" borderId="1" xfId="0" applyNumberFormat="1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0" fillId="0" borderId="0" xfId="0" applyNumberFormat="1"/>
    <xf numFmtId="166" fontId="3" fillId="0" borderId="1" xfId="0" applyNumberFormat="1" applyFont="1" applyBorder="1" applyAlignment="1">
      <alignment vertical="center" wrapText="1"/>
    </xf>
    <xf numFmtId="166" fontId="3" fillId="2" borderId="1" xfId="0" applyNumberFormat="1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vertical="center" wrapText="1"/>
    </xf>
    <xf numFmtId="0" fontId="0" fillId="0" borderId="0" xfId="0"/>
    <xf numFmtId="164" fontId="0" fillId="0" borderId="0" xfId="0" applyNumberFormat="1"/>
    <xf numFmtId="4" fontId="0" fillId="0" borderId="0" xfId="0" applyNumberFormat="1"/>
    <xf numFmtId="4" fontId="0" fillId="0" borderId="0" xfId="0" applyNumberFormat="1"/>
    <xf numFmtId="170" fontId="6" fillId="0" borderId="0" xfId="0" applyNumberFormat="1" applyFont="1"/>
    <xf numFmtId="0" fontId="1" fillId="5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2" borderId="0" xfId="0" applyFill="1" applyBorder="1" applyAlignment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 applyAlignment="1">
      <alignment horizontal="left" vertical="center"/>
    </xf>
    <xf numFmtId="0" fontId="17" fillId="7" borderId="1" xfId="0" applyFont="1" applyFill="1" applyBorder="1" applyAlignment="1">
      <alignment horizontal="center" vertical="center" wrapText="1"/>
    </xf>
    <xf numFmtId="166" fontId="20" fillId="0" borderId="1" xfId="0" applyNumberFormat="1" applyFont="1" applyBorder="1" applyAlignment="1">
      <alignment vertical="center" wrapText="1"/>
    </xf>
    <xf numFmtId="166" fontId="20" fillId="2" borderId="1" xfId="0" applyNumberFormat="1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0" fillId="0" borderId="0" xfId="0" applyAlignment="1"/>
    <xf numFmtId="0" fontId="17" fillId="7" borderId="1" xfId="0" applyFont="1" applyFill="1" applyBorder="1" applyAlignment="1">
      <alignment horizontal="left" vertical="center" wrapText="1" indent="1"/>
    </xf>
    <xf numFmtId="0" fontId="16" fillId="7" borderId="1" xfId="0" applyFont="1" applyFill="1" applyBorder="1" applyAlignment="1">
      <alignment horizontal="left" vertical="center" wrapText="1" indent="1"/>
    </xf>
    <xf numFmtId="0" fontId="18" fillId="7" borderId="1" xfId="0" applyFont="1" applyFill="1" applyBorder="1" applyAlignment="1">
      <alignment horizontal="left" vertical="center" wrapText="1" indent="1"/>
    </xf>
    <xf numFmtId="0" fontId="16" fillId="7" borderId="1" xfId="0" applyFont="1" applyFill="1" applyBorder="1" applyAlignment="1">
      <alignment horizontal="left" vertical="center" indent="1"/>
    </xf>
    <xf numFmtId="168" fontId="17" fillId="7" borderId="1" xfId="2" applyNumberFormat="1" applyFont="1" applyFill="1" applyBorder="1" applyAlignment="1">
      <alignment horizontal="left" vertical="center" wrapText="1" indent="1"/>
    </xf>
    <xf numFmtId="169" fontId="17" fillId="7" borderId="1" xfId="2" applyNumberFormat="1" applyFont="1" applyFill="1" applyBorder="1" applyAlignment="1">
      <alignment horizontal="left" vertical="center" wrapText="1" indent="1"/>
    </xf>
    <xf numFmtId="43" fontId="17" fillId="7" borderId="1" xfId="2" applyFont="1" applyFill="1" applyBorder="1" applyAlignment="1">
      <alignment horizontal="left" vertical="center" wrapText="1" indent="1"/>
    </xf>
    <xf numFmtId="0" fontId="17" fillId="7" borderId="1" xfId="0" applyFont="1" applyFill="1" applyBorder="1" applyAlignment="1">
      <alignment horizontal="center" vertical="center" wrapText="1"/>
    </xf>
    <xf numFmtId="9" fontId="16" fillId="7" borderId="1" xfId="0" applyNumberFormat="1" applyFont="1" applyFill="1" applyBorder="1" applyAlignment="1">
      <alignment horizontal="center" vertical="center"/>
    </xf>
    <xf numFmtId="9" fontId="17" fillId="7" borderId="1" xfId="0" applyNumberFormat="1" applyFont="1" applyFill="1" applyBorder="1" applyAlignment="1">
      <alignment horizontal="center" vertical="center" wrapText="1"/>
    </xf>
    <xf numFmtId="3" fontId="17" fillId="7" borderId="1" xfId="2" applyNumberFormat="1" applyFont="1" applyFill="1" applyBorder="1" applyAlignment="1">
      <alignment horizontal="center" vertical="center" wrapText="1"/>
    </xf>
    <xf numFmtId="9" fontId="17" fillId="7" borderId="1" xfId="2" applyNumberFormat="1" applyFont="1" applyFill="1" applyBorder="1" applyAlignment="1">
      <alignment horizontal="center" vertical="center" wrapText="1"/>
    </xf>
    <xf numFmtId="10" fontId="16" fillId="7" borderId="1" xfId="0" applyNumberFormat="1" applyFont="1" applyFill="1" applyBorder="1" applyAlignment="1">
      <alignment horizontal="center" vertical="center"/>
    </xf>
    <xf numFmtId="10" fontId="17" fillId="7" borderId="1" xfId="0" applyNumberFormat="1" applyFont="1" applyFill="1" applyBorder="1" applyAlignment="1">
      <alignment horizontal="center" vertical="center"/>
    </xf>
    <xf numFmtId="168" fontId="16" fillId="7" borderId="1" xfId="0" applyNumberFormat="1" applyFont="1" applyFill="1" applyBorder="1" applyAlignment="1">
      <alignment horizontal="left" vertical="center" wrapText="1" indent="1"/>
    </xf>
    <xf numFmtId="0" fontId="18" fillId="7" borderId="4" xfId="0" applyFont="1" applyFill="1" applyBorder="1" applyAlignment="1">
      <alignment horizontal="left" vertical="center" wrapText="1" indent="1"/>
    </xf>
    <xf numFmtId="0" fontId="16" fillId="7" borderId="4" xfId="0" applyFont="1" applyFill="1" applyBorder="1" applyAlignment="1">
      <alignment horizontal="left" vertical="center" wrapText="1" indent="1"/>
    </xf>
    <xf numFmtId="166" fontId="15" fillId="7" borderId="1" xfId="0" applyNumberFormat="1" applyFont="1" applyFill="1" applyBorder="1" applyAlignment="1">
      <alignment horizontal="center" vertical="center"/>
    </xf>
    <xf numFmtId="166" fontId="13" fillId="7" borderId="1" xfId="2" applyNumberFormat="1" applyFont="1" applyFill="1" applyBorder="1" applyAlignment="1">
      <alignment horizontal="center" vertical="center" wrapText="1"/>
    </xf>
    <xf numFmtId="168" fontId="13" fillId="7" borderId="1" xfId="0" applyNumberFormat="1" applyFont="1" applyFill="1" applyBorder="1" applyAlignment="1">
      <alignment horizontal="center" vertical="center" wrapText="1"/>
    </xf>
    <xf numFmtId="4" fontId="27" fillId="0" borderId="0" xfId="0" applyNumberFormat="1" applyFont="1"/>
    <xf numFmtId="166" fontId="17" fillId="7" borderId="1" xfId="2" applyNumberFormat="1" applyFont="1" applyFill="1" applyBorder="1" applyAlignment="1">
      <alignment horizontal="left" vertical="center" wrapText="1" indent="1"/>
    </xf>
    <xf numFmtId="166" fontId="16" fillId="7" borderId="1" xfId="0" applyNumberFormat="1" applyFont="1" applyFill="1" applyBorder="1" applyAlignment="1">
      <alignment horizontal="center" vertical="center"/>
    </xf>
    <xf numFmtId="166" fontId="17" fillId="7" borderId="1" xfId="2" applyNumberFormat="1" applyFont="1" applyFill="1" applyBorder="1" applyAlignment="1">
      <alignment horizontal="center" vertical="center" wrapText="1"/>
    </xf>
    <xf numFmtId="168" fontId="17" fillId="7" borderId="1" xfId="0" applyNumberFormat="1" applyFont="1" applyFill="1" applyBorder="1" applyAlignment="1">
      <alignment horizontal="justify" vertical="center" wrapText="1"/>
    </xf>
    <xf numFmtId="168" fontId="17" fillId="7" borderId="1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0" fontId="13" fillId="6" borderId="1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vertical="center" wrapText="1"/>
    </xf>
    <xf numFmtId="166" fontId="3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167" fontId="13" fillId="6" borderId="4" xfId="0" applyNumberFormat="1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166" fontId="3" fillId="2" borderId="9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166" fontId="2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9" fontId="20" fillId="2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166" fontId="20" fillId="2" borderId="1" xfId="0" applyNumberFormat="1" applyFont="1" applyFill="1" applyBorder="1" applyAlignment="1">
      <alignment vertical="center"/>
    </xf>
    <xf numFmtId="4" fontId="21" fillId="2" borderId="0" xfId="0" applyNumberFormat="1" applyFont="1" applyFill="1"/>
    <xf numFmtId="4" fontId="19" fillId="2" borderId="0" xfId="0" applyNumberFormat="1" applyFont="1" applyFill="1"/>
    <xf numFmtId="166" fontId="28" fillId="0" borderId="0" xfId="0" applyNumberFormat="1" applyFont="1"/>
    <xf numFmtId="0" fontId="13" fillId="6" borderId="13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0" fillId="0" borderId="9" xfId="0" applyBorder="1"/>
    <xf numFmtId="0" fontId="31" fillId="8" borderId="1" xfId="0" applyFont="1" applyFill="1" applyBorder="1" applyAlignment="1">
      <alignment horizontal="center"/>
    </xf>
    <xf numFmtId="0" fontId="31" fillId="8" borderId="1" xfId="0" applyFont="1" applyFill="1" applyBorder="1"/>
    <xf numFmtId="0" fontId="0" fillId="8" borderId="1" xfId="0" applyFill="1" applyBorder="1" applyAlignment="1">
      <alignment vertical="center" wrapText="1"/>
    </xf>
    <xf numFmtId="43" fontId="0" fillId="8" borderId="1" xfId="12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wrapText="1"/>
    </xf>
    <xf numFmtId="4" fontId="3" fillId="8" borderId="1" xfId="0" applyNumberFormat="1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/>
    </xf>
    <xf numFmtId="0" fontId="31" fillId="9" borderId="1" xfId="0" applyFont="1" applyFill="1" applyBorder="1"/>
    <xf numFmtId="0" fontId="0" fillId="9" borderId="1" xfId="0" applyFill="1" applyBorder="1" applyAlignment="1">
      <alignment vertical="center" wrapText="1"/>
    </xf>
    <xf numFmtId="43" fontId="0" fillId="9" borderId="1" xfId="12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wrapText="1"/>
    </xf>
    <xf numFmtId="4" fontId="3" fillId="9" borderId="1" xfId="0" applyNumberFormat="1" applyFont="1" applyFill="1" applyBorder="1" applyAlignment="1">
      <alignment horizontal="center" vertical="center"/>
    </xf>
    <xf numFmtId="0" fontId="31" fillId="10" borderId="1" xfId="0" applyFont="1" applyFill="1" applyBorder="1" applyAlignment="1">
      <alignment horizontal="center"/>
    </xf>
    <xf numFmtId="0" fontId="31" fillId="10" borderId="1" xfId="0" applyFont="1" applyFill="1" applyBorder="1"/>
    <xf numFmtId="43" fontId="0" fillId="10" borderId="1" xfId="12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/>
    </xf>
    <xf numFmtId="0" fontId="31" fillId="11" borderId="1" xfId="0" applyFont="1" applyFill="1" applyBorder="1"/>
    <xf numFmtId="0" fontId="0" fillId="11" borderId="1" xfId="0" applyFill="1" applyBorder="1" applyAlignment="1">
      <alignment vertical="center" wrapText="1"/>
    </xf>
    <xf numFmtId="43" fontId="0" fillId="11" borderId="1" xfId="12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wrapText="1"/>
    </xf>
    <xf numFmtId="4" fontId="3" fillId="11" borderId="1" xfId="0" applyNumberFormat="1" applyFont="1" applyFill="1" applyBorder="1" applyAlignment="1">
      <alignment horizontal="center" vertical="center"/>
    </xf>
    <xf numFmtId="0" fontId="31" fillId="10" borderId="2" xfId="0" applyFont="1" applyFill="1" applyBorder="1" applyAlignment="1">
      <alignment horizontal="center"/>
    </xf>
    <xf numFmtId="0" fontId="0" fillId="10" borderId="2" xfId="0" applyFill="1" applyBorder="1" applyAlignment="1">
      <alignment wrapText="1"/>
    </xf>
    <xf numFmtId="0" fontId="3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3" fontId="0" fillId="10" borderId="1" xfId="12" applyFont="1" applyFill="1" applyBorder="1" applyAlignment="1">
      <alignment horizontal="center" vertical="center"/>
    </xf>
    <xf numFmtId="2" fontId="0" fillId="10" borderId="1" xfId="0" applyNumberFormat="1" applyFill="1" applyBorder="1" applyAlignment="1">
      <alignment horizontal="center" vertical="center"/>
    </xf>
    <xf numFmtId="43" fontId="0" fillId="0" borderId="0" xfId="0" applyNumberFormat="1"/>
    <xf numFmtId="0" fontId="31" fillId="8" borderId="18" xfId="0" applyFont="1" applyFill="1" applyBorder="1" applyAlignment="1">
      <alignment horizontal="center"/>
    </xf>
    <xf numFmtId="0" fontId="31" fillId="9" borderId="18" xfId="0" applyFont="1" applyFill="1" applyBorder="1" applyAlignment="1">
      <alignment horizontal="center"/>
    </xf>
    <xf numFmtId="0" fontId="31" fillId="11" borderId="18" xfId="0" applyFont="1" applyFill="1" applyBorder="1" applyAlignment="1">
      <alignment horizontal="center"/>
    </xf>
    <xf numFmtId="0" fontId="31" fillId="10" borderId="2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wrapText="1"/>
    </xf>
    <xf numFmtId="0" fontId="31" fillId="9" borderId="1" xfId="0" applyFont="1" applyFill="1" applyBorder="1" applyAlignment="1">
      <alignment horizontal="center" wrapText="1"/>
    </xf>
    <xf numFmtId="0" fontId="31" fillId="8" borderId="1" xfId="0" applyFont="1" applyFill="1" applyBorder="1" applyAlignment="1">
      <alignment horizontal="center" wrapText="1"/>
    </xf>
    <xf numFmtId="0" fontId="0" fillId="10" borderId="2" xfId="0" applyFill="1" applyBorder="1" applyAlignment="1">
      <alignment horizontal="center" vertical="center" wrapText="1"/>
    </xf>
    <xf numFmtId="43" fontId="0" fillId="0" borderId="0" xfId="12" applyFont="1"/>
    <xf numFmtId="0" fontId="13" fillId="6" borderId="1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21" fillId="2" borderId="2" xfId="0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left" vertical="center" wrapText="1" indent="1"/>
    </xf>
    <xf numFmtId="0" fontId="13" fillId="6" borderId="1" xfId="0" applyFont="1" applyFill="1" applyBorder="1" applyAlignment="1">
      <alignment horizontal="left" vertical="center" wrapText="1" indent="1"/>
    </xf>
    <xf numFmtId="0" fontId="13" fillId="6" borderId="4" xfId="0" applyFont="1" applyFill="1" applyBorder="1" applyAlignment="1">
      <alignment horizontal="left" vertical="center" wrapText="1" indent="1"/>
    </xf>
    <xf numFmtId="0" fontId="13" fillId="6" borderId="10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left" vertical="center" wrapText="1" indent="1"/>
    </xf>
    <xf numFmtId="0" fontId="13" fillId="6" borderId="8" xfId="0" applyFont="1" applyFill="1" applyBorder="1" applyAlignment="1">
      <alignment horizontal="left" vertical="center" wrapText="1" indent="1"/>
    </xf>
    <xf numFmtId="0" fontId="17" fillId="6" borderId="4" xfId="0" applyFont="1" applyFill="1" applyBorder="1" applyAlignment="1">
      <alignment horizontal="left" wrapText="1" inden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1" fillId="8" borderId="15" xfId="0" applyFont="1" applyFill="1" applyBorder="1" applyAlignment="1">
      <alignment horizontal="center"/>
    </xf>
    <xf numFmtId="0" fontId="31" fillId="8" borderId="18" xfId="0" applyFont="1" applyFill="1" applyBorder="1" applyAlignment="1">
      <alignment horizontal="center"/>
    </xf>
    <xf numFmtId="0" fontId="31" fillId="8" borderId="16" xfId="0" applyFont="1" applyFill="1" applyBorder="1" applyAlignment="1">
      <alignment horizontal="center"/>
    </xf>
    <xf numFmtId="0" fontId="31" fillId="9" borderId="15" xfId="0" applyFont="1" applyFill="1" applyBorder="1" applyAlignment="1">
      <alignment horizontal="center"/>
    </xf>
    <xf numFmtId="0" fontId="31" fillId="9" borderId="18" xfId="0" applyFont="1" applyFill="1" applyBorder="1" applyAlignment="1">
      <alignment horizontal="center"/>
    </xf>
    <xf numFmtId="0" fontId="31" fillId="9" borderId="16" xfId="0" applyFont="1" applyFill="1" applyBorder="1" applyAlignment="1">
      <alignment horizontal="center"/>
    </xf>
    <xf numFmtId="0" fontId="31" fillId="11" borderId="15" xfId="0" applyFont="1" applyFill="1" applyBorder="1" applyAlignment="1">
      <alignment horizontal="center"/>
    </xf>
    <xf numFmtId="0" fontId="31" fillId="11" borderId="18" xfId="0" applyFont="1" applyFill="1" applyBorder="1" applyAlignment="1">
      <alignment horizontal="center"/>
    </xf>
    <xf numFmtId="0" fontId="31" fillId="11" borderId="16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 wrapText="1"/>
    </xf>
    <xf numFmtId="43" fontId="0" fillId="10" borderId="1" xfId="12" applyFont="1" applyFill="1" applyBorder="1" applyAlignment="1">
      <alignment horizontal="center" vertical="center"/>
    </xf>
    <xf numFmtId="43" fontId="0" fillId="10" borderId="1" xfId="12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</cellXfs>
  <cellStyles count="13">
    <cellStyle name="Millares" xfId="12" builtinId="3"/>
    <cellStyle name="Millares 2" xfId="4"/>
    <cellStyle name="Millares 2 2" xfId="5"/>
    <cellStyle name="Millares 2 2 2" xfId="9"/>
    <cellStyle name="Millares 2 3" xfId="8"/>
    <cellStyle name="Millares 3" xfId="2"/>
    <cellStyle name="Millares 3 2" xfId="6"/>
    <cellStyle name="Millares 4" xfId="3"/>
    <cellStyle name="Millares 4 2" xfId="7"/>
    <cellStyle name="Millares 5" xfId="10"/>
    <cellStyle name="Millares 6" xfId="11"/>
    <cellStyle name="Normal" xfId="0" builtinId="0"/>
    <cellStyle name="Normal 13" xfId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ny/Desktop/TERMINAL%20TERRESTRE%20_2018/POA%202018%20TTM-EP/POA%202018%20Y%20SUS%20MODIFICACIOCNES/POA%20TTM-V12_7_3_2018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o/Desktop/DOCUMENTOS%202021/PRESUPUESTO%202022/INFORME%20POA%20Y%20PRESUPUESTO%20APROBADO/PROYECCI&#211;N%20DEL%20DISTRIBUTIVO%202022%20AFECTADO%20POR%20DECRETO%20EJECUTIVO%20286%20NOMIN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o/Desktop/DOCUMENTOS%202021/PRESUPUESTO%202022/PROYECCI&#211;N%20%20PRESUPUESTO%202022%20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&#211;N%20FINAL%20PRESUPUESTO%202022%20VER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"/>
      <sheetName val="ÍNDICE"/>
      <sheetName val="1. Direcciones"/>
      <sheetName val="2. Proyectos"/>
      <sheetName val="3. EstructuraXPartida"/>
      <sheetName val="4. EquilibrioFiscal"/>
      <sheetName val="5.Igualdad"/>
      <sheetName val="6. Ambiente"/>
      <sheetName val="7. EstructuraXÁrea"/>
      <sheetName val="8.Programas"/>
      <sheetName val="9. Metas mensuales"/>
      <sheetName val="10. PartidaXmes"/>
      <sheetName val="11.Ubicaciongeografica"/>
      <sheetName val="12. MontoPAC"/>
      <sheetName val="13.Matriz POA 2018"/>
      <sheetName val="Hoja3"/>
      <sheetName val="Configuraciones"/>
    </sheetNames>
    <sheetDataSet>
      <sheetData sheetId="0"/>
      <sheetData sheetId="1">
        <row r="2">
          <cell r="AN2" t="str">
            <v>_51.01.05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N2" t="str">
            <v>_51.01.05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GENERAL"/>
      <sheetName val="DISTRIBUTIVO ADM Y TT "/>
      <sheetName val="PROYECCIÓN SUB. Y ENC."/>
      <sheetName val="CESE DE SERVIDORES"/>
      <sheetName val="DESAHUCIO"/>
      <sheetName val="DESPIDO INTEMPESTIVO"/>
      <sheetName val="contratos ocasionales"/>
    </sheetNames>
    <sheetDataSet>
      <sheetData sheetId="0"/>
      <sheetData sheetId="1">
        <row r="31">
          <cell r="I31">
            <v>243516</v>
          </cell>
        </row>
        <row r="34">
          <cell r="J34">
            <v>28429</v>
          </cell>
          <cell r="K34">
            <v>16575</v>
          </cell>
          <cell r="L34">
            <v>23710.999999188276</v>
          </cell>
          <cell r="M34">
            <v>33147.974000000017</v>
          </cell>
        </row>
        <row r="76">
          <cell r="J76">
            <v>25400</v>
          </cell>
          <cell r="K76">
            <v>19125</v>
          </cell>
          <cell r="L76">
            <v>22749.999999202002</v>
          </cell>
          <cell r="M76">
            <v>31804.500000000015</v>
          </cell>
        </row>
      </sheetData>
      <sheetData sheetId="2"/>
      <sheetData sheetId="3">
        <row r="7">
          <cell r="I7">
            <v>4718</v>
          </cell>
        </row>
        <row r="18">
          <cell r="I18">
            <v>2787.5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GENERAL"/>
      <sheetName val="DISTRIBUTIVO ADM Y TT "/>
      <sheetName val="ADMINISTRATIVO"/>
      <sheetName val="TERMINAL TERRESTRE"/>
      <sheetName val="MOVILIDAD"/>
      <sheetName val="MATRICULACIÓN"/>
      <sheetName val="CONT. OCAS. OPERADORES MOV."/>
      <sheetName val="PROYEC SUBROGACIONES Y ENCARGOS"/>
      <sheetName val="PROM.INGRESOS"/>
      <sheetName val="TECHOS"/>
      <sheetName val="GASTOS"/>
      <sheetName val="ADM. Y TT CONCESIÓN CRTV"/>
      <sheetName val="DESAHUCIO"/>
      <sheetName val="DESPIDO INTEMPESTIVO"/>
    </sheetNames>
    <sheetDataSet>
      <sheetData sheetId="0" refreshError="1"/>
      <sheetData sheetId="1">
        <row r="34">
          <cell r="I34">
            <v>267360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K9">
            <v>14668</v>
          </cell>
        </row>
        <row r="19">
          <cell r="K19">
            <v>16800</v>
          </cell>
        </row>
        <row r="35">
          <cell r="K35">
            <v>16800</v>
          </cell>
        </row>
        <row r="45">
          <cell r="K45">
            <v>16800</v>
          </cell>
        </row>
      </sheetData>
      <sheetData sheetId="8">
        <row r="42">
          <cell r="N42">
            <v>1926060.7619999999</v>
          </cell>
        </row>
      </sheetData>
      <sheetData sheetId="9">
        <row r="30">
          <cell r="B30">
            <v>469562.77</v>
          </cell>
        </row>
      </sheetData>
      <sheetData sheetId="10" refreshError="1"/>
      <sheetData sheetId="11">
        <row r="7">
          <cell r="H7">
            <v>9368</v>
          </cell>
        </row>
      </sheetData>
      <sheetData sheetId="12" refreshError="1"/>
      <sheetData sheetId="13">
        <row r="8">
          <cell r="I8">
            <v>22750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GENERAL"/>
      <sheetName val="DISTRIBUTIVO ADM Y TT "/>
      <sheetName val="ADMINISTRATIVO"/>
      <sheetName val="TERMINAL TERRESTRE"/>
      <sheetName val="MOVILIDAD"/>
      <sheetName val="MATRICULACIÓN"/>
      <sheetName val="CONT. OCAS. OPERADORES MOV."/>
      <sheetName val="PROYEC SUBROGACIONES Y ENCARGOS"/>
      <sheetName val="PROM.INGRESOS"/>
      <sheetName val="TECHOS"/>
      <sheetName val="GASTOS"/>
      <sheetName val="ADM. Y TT CONCESIÓN CRTV"/>
      <sheetName val="DESAHUCIO"/>
      <sheetName val="DESPIDO INTEMPESTIV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J9">
            <v>19584</v>
          </cell>
        </row>
        <row r="16">
          <cell r="J16">
            <v>21600</v>
          </cell>
        </row>
        <row r="32">
          <cell r="I32">
            <v>4896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H7">
            <v>4684</v>
          </cell>
        </row>
        <row r="18">
          <cell r="L18">
            <v>32214</v>
          </cell>
        </row>
      </sheetData>
      <sheetData sheetId="12" refreshError="1"/>
      <sheetData sheetId="13" refreshError="1">
        <row r="6">
          <cell r="I6">
            <v>13650</v>
          </cell>
        </row>
        <row r="13">
          <cell r="I13">
            <v>13650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24"/>
  <sheetViews>
    <sheetView tabSelected="1" topLeftCell="C33" zoomScale="59" zoomScaleNormal="59" workbookViewId="0">
      <selection activeCell="I11" sqref="I11"/>
    </sheetView>
  </sheetViews>
  <sheetFormatPr baseColWidth="10" defaultRowHeight="15" x14ac:dyDescent="0.25"/>
  <cols>
    <col min="1" max="1" width="20.7109375" customWidth="1"/>
    <col min="2" max="2" width="24.42578125" style="3" customWidth="1"/>
    <col min="3" max="3" width="27" customWidth="1"/>
    <col min="4" max="4" width="30.42578125" customWidth="1"/>
    <col min="5" max="5" width="2.28515625" hidden="1" customWidth="1"/>
    <col min="6" max="6" width="19" customWidth="1"/>
    <col min="7" max="7" width="24.28515625" customWidth="1"/>
    <col min="9" max="9" width="22.28515625" customWidth="1"/>
    <col min="10" max="10" width="16" customWidth="1"/>
    <col min="11" max="11" width="19" customWidth="1"/>
    <col min="12" max="12" width="16.42578125" customWidth="1"/>
    <col min="13" max="13" width="14.5703125" customWidth="1"/>
    <col min="14" max="14" width="15.28515625" customWidth="1"/>
    <col min="15" max="15" width="15.140625" customWidth="1"/>
    <col min="16" max="16" width="15" customWidth="1"/>
    <col min="17" max="17" width="16" customWidth="1"/>
    <col min="18" max="18" width="15.5703125" customWidth="1"/>
    <col min="19" max="19" width="14.28515625" customWidth="1"/>
    <col min="20" max="20" width="15.7109375" customWidth="1"/>
    <col min="21" max="21" width="17.7109375" customWidth="1"/>
    <col min="22" max="22" width="21.7109375" customWidth="1"/>
    <col min="23" max="23" width="19.7109375" customWidth="1"/>
  </cols>
  <sheetData>
    <row r="1" spans="1:23" ht="26.25" customHeight="1" x14ac:dyDescent="0.3">
      <c r="A1" s="151" t="s">
        <v>263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1:23" ht="29.25" customHeight="1" x14ac:dyDescent="0.35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</row>
    <row r="3" spans="1:23" ht="28.5" customHeight="1" x14ac:dyDescent="0.35">
      <c r="A3" s="155" t="s">
        <v>256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</row>
    <row r="4" spans="1:23" ht="66" customHeight="1" x14ac:dyDescent="0.25">
      <c r="A4" s="159" t="s">
        <v>1</v>
      </c>
      <c r="B4" s="159"/>
      <c r="C4" s="156" t="s">
        <v>2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</row>
    <row r="5" spans="1:23" ht="49.5" customHeight="1" x14ac:dyDescent="0.25">
      <c r="A5" s="25" t="s">
        <v>3</v>
      </c>
      <c r="B5" s="25"/>
      <c r="C5" s="156" t="s">
        <v>4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</row>
    <row r="6" spans="1:23" ht="30.75" customHeight="1" x14ac:dyDescent="0.35">
      <c r="A6" s="160" t="s">
        <v>5</v>
      </c>
      <c r="B6" s="160"/>
      <c r="C6" s="157" t="s">
        <v>6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</row>
    <row r="7" spans="1:23" ht="33.75" customHeight="1" x14ac:dyDescent="0.25">
      <c r="A7" s="164" t="s">
        <v>7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</row>
    <row r="8" spans="1:23" ht="47.25" customHeight="1" x14ac:dyDescent="0.25">
      <c r="A8" s="15" t="s">
        <v>8</v>
      </c>
      <c r="B8" s="16" t="s">
        <v>149</v>
      </c>
      <c r="C8" s="15" t="s">
        <v>9</v>
      </c>
      <c r="D8" s="15" t="s">
        <v>10</v>
      </c>
      <c r="E8" s="15" t="s">
        <v>11</v>
      </c>
      <c r="F8" s="17" t="s">
        <v>12</v>
      </c>
      <c r="G8" s="17" t="s">
        <v>13</v>
      </c>
      <c r="H8" s="17" t="s">
        <v>14</v>
      </c>
      <c r="I8" s="18" t="s">
        <v>15</v>
      </c>
      <c r="J8" s="19" t="s">
        <v>16</v>
      </c>
      <c r="K8" s="19" t="s">
        <v>17</v>
      </c>
      <c r="L8" s="19" t="s">
        <v>18</v>
      </c>
      <c r="M8" s="19" t="s">
        <v>19</v>
      </c>
      <c r="N8" s="19" t="s">
        <v>20</v>
      </c>
      <c r="O8" s="20" t="s">
        <v>21</v>
      </c>
      <c r="P8" s="17" t="s">
        <v>22</v>
      </c>
      <c r="Q8" s="17" t="s">
        <v>23</v>
      </c>
      <c r="R8" s="17" t="s">
        <v>24</v>
      </c>
      <c r="S8" s="17" t="s">
        <v>25</v>
      </c>
      <c r="T8" s="17" t="s">
        <v>26</v>
      </c>
      <c r="U8" s="17" t="s">
        <v>27</v>
      </c>
    </row>
    <row r="9" spans="1:23" ht="107.25" customHeight="1" x14ac:dyDescent="0.25">
      <c r="A9" s="76" t="s">
        <v>241</v>
      </c>
      <c r="B9" s="76" t="s">
        <v>210</v>
      </c>
      <c r="C9" s="77" t="s">
        <v>29</v>
      </c>
      <c r="D9" s="76" t="s">
        <v>255</v>
      </c>
      <c r="E9" s="76" t="s">
        <v>387</v>
      </c>
      <c r="F9" s="76" t="s">
        <v>141</v>
      </c>
      <c r="G9" s="40" t="s">
        <v>32</v>
      </c>
      <c r="H9" s="76" t="s">
        <v>33</v>
      </c>
      <c r="I9" s="28">
        <f>'[2]DISTRIBUTIVO ADM Y TT '!$I$31</f>
        <v>243516</v>
      </c>
      <c r="J9" s="75">
        <f t="shared" ref="J9:J27" si="0">I9/12</f>
        <v>20293</v>
      </c>
      <c r="K9" s="75">
        <f t="shared" ref="K9:K27" si="1">I9/12</f>
        <v>20293</v>
      </c>
      <c r="L9" s="75">
        <f t="shared" ref="L9:L27" si="2">I9/12</f>
        <v>20293</v>
      </c>
      <c r="M9" s="7">
        <f t="shared" ref="M9:M27" si="3">I9/12</f>
        <v>20293</v>
      </c>
      <c r="N9" s="7">
        <f t="shared" ref="N9:N27" si="4">I9/12</f>
        <v>20293</v>
      </c>
      <c r="O9" s="7">
        <f t="shared" ref="O9:O27" si="5">I9/12</f>
        <v>20293</v>
      </c>
      <c r="P9" s="7">
        <f t="shared" ref="P9:P27" si="6">I9/12</f>
        <v>20293</v>
      </c>
      <c r="Q9" s="7">
        <f t="shared" ref="Q9:Q27" si="7">I9/12</f>
        <v>20293</v>
      </c>
      <c r="R9" s="7">
        <f t="shared" ref="R9:R27" si="8">I9/12</f>
        <v>20293</v>
      </c>
      <c r="S9" s="7">
        <f t="shared" ref="S9:S27" si="9">I9/12</f>
        <v>20293</v>
      </c>
      <c r="T9" s="7">
        <f t="shared" ref="T9:T27" si="10">I9/12</f>
        <v>20293</v>
      </c>
      <c r="U9" s="7">
        <f t="shared" ref="U9:U27" si="11">I9/12</f>
        <v>20293</v>
      </c>
      <c r="V9" s="6">
        <f>SUM(J9:U9)</f>
        <v>243516</v>
      </c>
      <c r="W9" s="6"/>
    </row>
    <row r="10" spans="1:23" ht="98.25" customHeight="1" x14ac:dyDescent="0.25">
      <c r="A10" s="76" t="s">
        <v>234</v>
      </c>
      <c r="B10" s="76" t="s">
        <v>151</v>
      </c>
      <c r="C10" s="77" t="s">
        <v>29</v>
      </c>
      <c r="D10" s="76" t="s">
        <v>264</v>
      </c>
      <c r="E10" s="76" t="s">
        <v>387</v>
      </c>
      <c r="F10" s="76" t="s">
        <v>31</v>
      </c>
      <c r="G10" s="40" t="s">
        <v>32</v>
      </c>
      <c r="H10" s="76" t="s">
        <v>33</v>
      </c>
      <c r="I10" s="28">
        <v>199410.6</v>
      </c>
      <c r="J10" s="75">
        <f>I10/12</f>
        <v>16617.55</v>
      </c>
      <c r="K10" s="75">
        <f>I10/12</f>
        <v>16617.55</v>
      </c>
      <c r="L10" s="75">
        <f>I10/12</f>
        <v>16617.55</v>
      </c>
      <c r="M10" s="7">
        <f>I10/12</f>
        <v>16617.55</v>
      </c>
      <c r="N10" s="7">
        <f>I10/12</f>
        <v>16617.55</v>
      </c>
      <c r="O10" s="7">
        <f>I10/12</f>
        <v>16617.55</v>
      </c>
      <c r="P10" s="7">
        <f>I10/12</f>
        <v>16617.55</v>
      </c>
      <c r="Q10" s="7">
        <f>I10/12</f>
        <v>16617.55</v>
      </c>
      <c r="R10" s="7">
        <f>I10/12</f>
        <v>16617.55</v>
      </c>
      <c r="S10" s="7">
        <f>I10/12</f>
        <v>16617.55</v>
      </c>
      <c r="T10" s="7">
        <f>I10/12</f>
        <v>16617.55</v>
      </c>
      <c r="U10" s="7">
        <f>I10/12</f>
        <v>16617.55</v>
      </c>
      <c r="V10" s="6">
        <f>SUM(J10:U10)</f>
        <v>199410.59999999995</v>
      </c>
      <c r="W10" s="13"/>
    </row>
    <row r="11" spans="1:23" ht="83.25" customHeight="1" x14ac:dyDescent="0.25">
      <c r="A11" s="76" t="s">
        <v>242</v>
      </c>
      <c r="B11" s="76" t="s">
        <v>210</v>
      </c>
      <c r="C11" s="77" t="s">
        <v>29</v>
      </c>
      <c r="D11" s="76" t="s">
        <v>255</v>
      </c>
      <c r="E11" s="76" t="s">
        <v>388</v>
      </c>
      <c r="F11" s="76" t="s">
        <v>35</v>
      </c>
      <c r="G11" s="76" t="s">
        <v>36</v>
      </c>
      <c r="H11" s="76" t="s">
        <v>33</v>
      </c>
      <c r="I11" s="28">
        <f>'[2]DISTRIBUTIVO ADM Y TT '!$J$34</f>
        <v>28429</v>
      </c>
      <c r="J11" s="75">
        <f t="shared" si="0"/>
        <v>2369.0833333333335</v>
      </c>
      <c r="K11" s="75">
        <f t="shared" si="1"/>
        <v>2369.0833333333335</v>
      </c>
      <c r="L11" s="75">
        <f t="shared" si="2"/>
        <v>2369.0833333333335</v>
      </c>
      <c r="M11" s="7">
        <f t="shared" si="3"/>
        <v>2369.0833333333335</v>
      </c>
      <c r="N11" s="7">
        <f t="shared" si="4"/>
        <v>2369.0833333333335</v>
      </c>
      <c r="O11" s="7">
        <f t="shared" si="5"/>
        <v>2369.0833333333335</v>
      </c>
      <c r="P11" s="7">
        <f t="shared" si="6"/>
        <v>2369.0833333333335</v>
      </c>
      <c r="Q11" s="7">
        <f t="shared" si="7"/>
        <v>2369.0833333333335</v>
      </c>
      <c r="R11" s="7">
        <f t="shared" si="8"/>
        <v>2369.0833333333335</v>
      </c>
      <c r="S11" s="7">
        <f t="shared" si="9"/>
        <v>2369.0833333333335</v>
      </c>
      <c r="T11" s="7">
        <f t="shared" si="10"/>
        <v>2369.0833333333335</v>
      </c>
      <c r="U11" s="7">
        <f t="shared" si="11"/>
        <v>2369.0833333333335</v>
      </c>
      <c r="V11" s="6">
        <f>SUM(J11:U11)</f>
        <v>28428.999999999996</v>
      </c>
      <c r="W11" s="13"/>
    </row>
    <row r="12" spans="1:23" ht="93" customHeight="1" x14ac:dyDescent="0.25">
      <c r="A12" s="76" t="s">
        <v>234</v>
      </c>
      <c r="B12" s="76" t="s">
        <v>151</v>
      </c>
      <c r="C12" s="77" t="s">
        <v>29</v>
      </c>
      <c r="D12" s="76" t="s">
        <v>264</v>
      </c>
      <c r="E12" s="76" t="s">
        <v>387</v>
      </c>
      <c r="F12" s="76" t="s">
        <v>109</v>
      </c>
      <c r="G12" s="40" t="s">
        <v>36</v>
      </c>
      <c r="H12" s="76" t="s">
        <v>33</v>
      </c>
      <c r="I12" s="28">
        <f>'[2]DISTRIBUTIVO ADM Y TT '!$J$76</f>
        <v>25400</v>
      </c>
      <c r="J12" s="75">
        <f>I12/12</f>
        <v>2116.6666666666665</v>
      </c>
      <c r="K12" s="75">
        <f>I12/12</f>
        <v>2116.6666666666665</v>
      </c>
      <c r="L12" s="75">
        <f>I12/12</f>
        <v>2116.6666666666665</v>
      </c>
      <c r="M12" s="7">
        <f>I12/12</f>
        <v>2116.6666666666665</v>
      </c>
      <c r="N12" s="7">
        <f>I12/12</f>
        <v>2116.6666666666665</v>
      </c>
      <c r="O12" s="7">
        <f>I12/12</f>
        <v>2116.6666666666665</v>
      </c>
      <c r="P12" s="7">
        <f>I12/12</f>
        <v>2116.6666666666665</v>
      </c>
      <c r="Q12" s="7">
        <f>I12/12</f>
        <v>2116.6666666666665</v>
      </c>
      <c r="R12" s="7">
        <f>I12/12</f>
        <v>2116.6666666666665</v>
      </c>
      <c r="S12" s="7">
        <f>I12/12</f>
        <v>2116.6666666666665</v>
      </c>
      <c r="T12" s="7">
        <f>I12/12</f>
        <v>2116.6666666666665</v>
      </c>
      <c r="U12" s="7">
        <f>I12/12</f>
        <v>2116.6666666666665</v>
      </c>
      <c r="V12" s="6">
        <f>SUM(J12:U12)</f>
        <v>25400.000000000004</v>
      </c>
      <c r="W12" s="13"/>
    </row>
    <row r="13" spans="1:23" ht="84.75" customHeight="1" x14ac:dyDescent="0.25">
      <c r="A13" s="76" t="s">
        <v>242</v>
      </c>
      <c r="B13" s="76" t="s">
        <v>210</v>
      </c>
      <c r="C13" s="77" t="s">
        <v>29</v>
      </c>
      <c r="D13" s="76" t="s">
        <v>255</v>
      </c>
      <c r="E13" s="76" t="s">
        <v>30</v>
      </c>
      <c r="F13" s="76" t="s">
        <v>37</v>
      </c>
      <c r="G13" s="76" t="s">
        <v>38</v>
      </c>
      <c r="H13" s="76" t="s">
        <v>33</v>
      </c>
      <c r="I13" s="28">
        <f>'[2]DISTRIBUTIVO ADM Y TT '!$K$34</f>
        <v>16575</v>
      </c>
      <c r="J13" s="75">
        <f t="shared" si="0"/>
        <v>1381.25</v>
      </c>
      <c r="K13" s="75">
        <f t="shared" si="1"/>
        <v>1381.25</v>
      </c>
      <c r="L13" s="75">
        <f t="shared" si="2"/>
        <v>1381.25</v>
      </c>
      <c r="M13" s="7">
        <f t="shared" si="3"/>
        <v>1381.25</v>
      </c>
      <c r="N13" s="7">
        <f t="shared" si="4"/>
        <v>1381.25</v>
      </c>
      <c r="O13" s="7">
        <f t="shared" si="5"/>
        <v>1381.25</v>
      </c>
      <c r="P13" s="7">
        <f t="shared" si="6"/>
        <v>1381.25</v>
      </c>
      <c r="Q13" s="7">
        <f t="shared" si="7"/>
        <v>1381.25</v>
      </c>
      <c r="R13" s="7">
        <f t="shared" si="8"/>
        <v>1381.25</v>
      </c>
      <c r="S13" s="7">
        <f t="shared" si="9"/>
        <v>1381.25</v>
      </c>
      <c r="T13" s="7">
        <f t="shared" si="10"/>
        <v>1381.25</v>
      </c>
      <c r="U13" s="7">
        <f t="shared" si="11"/>
        <v>1381.25</v>
      </c>
      <c r="V13" s="6">
        <f t="shared" ref="V13:V74" si="12">SUM(J13:U13)</f>
        <v>16575</v>
      </c>
    </row>
    <row r="14" spans="1:23" ht="93" customHeight="1" x14ac:dyDescent="0.25">
      <c r="A14" s="76" t="s">
        <v>234</v>
      </c>
      <c r="B14" s="76" t="s">
        <v>151</v>
      </c>
      <c r="C14" s="77" t="s">
        <v>29</v>
      </c>
      <c r="D14" s="76" t="s">
        <v>264</v>
      </c>
      <c r="E14" s="76" t="s">
        <v>108</v>
      </c>
      <c r="F14" s="76" t="s">
        <v>110</v>
      </c>
      <c r="G14" s="40" t="s">
        <v>111</v>
      </c>
      <c r="H14" s="76" t="s">
        <v>33</v>
      </c>
      <c r="I14" s="28">
        <f>'[2]DISTRIBUTIVO ADM Y TT '!$K$76</f>
        <v>19125</v>
      </c>
      <c r="J14" s="75">
        <f>I14/12</f>
        <v>1593.75</v>
      </c>
      <c r="K14" s="75">
        <f>I14/12</f>
        <v>1593.75</v>
      </c>
      <c r="L14" s="75">
        <f>I14/12</f>
        <v>1593.75</v>
      </c>
      <c r="M14" s="7">
        <f>I14/12</f>
        <v>1593.75</v>
      </c>
      <c r="N14" s="7">
        <f>I14/12</f>
        <v>1593.75</v>
      </c>
      <c r="O14" s="7">
        <f>I14/12</f>
        <v>1593.75</v>
      </c>
      <c r="P14" s="7">
        <f>I14/12</f>
        <v>1593.75</v>
      </c>
      <c r="Q14" s="7">
        <f>I14/12</f>
        <v>1593.75</v>
      </c>
      <c r="R14" s="7">
        <f>I14/12</f>
        <v>1593.75</v>
      </c>
      <c r="S14" s="7">
        <f>I14/12</f>
        <v>1593.75</v>
      </c>
      <c r="T14" s="7">
        <f>I14/12</f>
        <v>1593.75</v>
      </c>
      <c r="U14" s="7">
        <f>I14/12</f>
        <v>1593.75</v>
      </c>
      <c r="V14" s="6">
        <f t="shared" si="12"/>
        <v>19125</v>
      </c>
    </row>
    <row r="15" spans="1:23" ht="83.25" customHeight="1" x14ac:dyDescent="0.25">
      <c r="A15" s="76" t="s">
        <v>242</v>
      </c>
      <c r="B15" s="76" t="s">
        <v>210</v>
      </c>
      <c r="C15" s="77" t="s">
        <v>29</v>
      </c>
      <c r="D15" s="76" t="s">
        <v>255</v>
      </c>
      <c r="E15" s="76" t="s">
        <v>388</v>
      </c>
      <c r="F15" s="76" t="s">
        <v>39</v>
      </c>
      <c r="G15" s="76" t="s">
        <v>40</v>
      </c>
      <c r="H15" s="76" t="s">
        <v>33</v>
      </c>
      <c r="I15" s="28">
        <f>'[2]DISTRIBUTIVO ADM Y TT '!$M$34</f>
        <v>33147.974000000017</v>
      </c>
      <c r="J15" s="75">
        <f t="shared" si="0"/>
        <v>2762.3311666666682</v>
      </c>
      <c r="K15" s="75">
        <f t="shared" si="1"/>
        <v>2762.3311666666682</v>
      </c>
      <c r="L15" s="75">
        <f t="shared" si="2"/>
        <v>2762.3311666666682</v>
      </c>
      <c r="M15" s="7">
        <f t="shared" si="3"/>
        <v>2762.3311666666682</v>
      </c>
      <c r="N15" s="7">
        <f t="shared" si="4"/>
        <v>2762.3311666666682</v>
      </c>
      <c r="O15" s="7">
        <f t="shared" si="5"/>
        <v>2762.3311666666682</v>
      </c>
      <c r="P15" s="7">
        <f t="shared" si="6"/>
        <v>2762.3311666666682</v>
      </c>
      <c r="Q15" s="7">
        <f t="shared" si="7"/>
        <v>2762.3311666666682</v>
      </c>
      <c r="R15" s="7">
        <f t="shared" si="8"/>
        <v>2762.3311666666682</v>
      </c>
      <c r="S15" s="7">
        <f t="shared" si="9"/>
        <v>2762.3311666666682</v>
      </c>
      <c r="T15" s="7">
        <f t="shared" si="10"/>
        <v>2762.3311666666682</v>
      </c>
      <c r="U15" s="7">
        <f t="shared" si="11"/>
        <v>2762.3311666666682</v>
      </c>
      <c r="V15" s="6">
        <f t="shared" si="12"/>
        <v>33147.974000000009</v>
      </c>
    </row>
    <row r="16" spans="1:23" ht="99" customHeight="1" x14ac:dyDescent="0.25">
      <c r="A16" s="76" t="s">
        <v>234</v>
      </c>
      <c r="B16" s="76" t="s">
        <v>151</v>
      </c>
      <c r="C16" s="77" t="s">
        <v>29</v>
      </c>
      <c r="D16" s="76" t="s">
        <v>264</v>
      </c>
      <c r="E16" s="76" t="s">
        <v>387</v>
      </c>
      <c r="F16" s="76" t="s">
        <v>112</v>
      </c>
      <c r="G16" s="76" t="s">
        <v>40</v>
      </c>
      <c r="H16" s="76" t="s">
        <v>33</v>
      </c>
      <c r="I16" s="28">
        <f>'[2]DISTRIBUTIVO ADM Y TT '!$M$76</f>
        <v>31804.500000000015</v>
      </c>
      <c r="J16" s="75">
        <f>I16/12</f>
        <v>2650.3750000000014</v>
      </c>
      <c r="K16" s="75">
        <f>I16/12</f>
        <v>2650.3750000000014</v>
      </c>
      <c r="L16" s="75">
        <f>I16/12</f>
        <v>2650.3750000000014</v>
      </c>
      <c r="M16" s="7">
        <f>I16/12</f>
        <v>2650.3750000000014</v>
      </c>
      <c r="N16" s="7">
        <f>I16/12</f>
        <v>2650.3750000000014</v>
      </c>
      <c r="O16" s="7">
        <f>I16/12</f>
        <v>2650.3750000000014</v>
      </c>
      <c r="P16" s="7">
        <f>I16/12</f>
        <v>2650.3750000000014</v>
      </c>
      <c r="Q16" s="7">
        <f>I16/12</f>
        <v>2650.3750000000014</v>
      </c>
      <c r="R16" s="7">
        <f>I16/12</f>
        <v>2650.3750000000014</v>
      </c>
      <c r="S16" s="7">
        <f>I16/12</f>
        <v>2650.3750000000014</v>
      </c>
      <c r="T16" s="7">
        <f>I16/12</f>
        <v>2650.3750000000014</v>
      </c>
      <c r="U16" s="7">
        <f>I16/12</f>
        <v>2650.3750000000014</v>
      </c>
      <c r="V16" s="6">
        <f t="shared" si="12"/>
        <v>31804.500000000011</v>
      </c>
    </row>
    <row r="17" spans="1:22" ht="81.75" customHeight="1" x14ac:dyDescent="0.25">
      <c r="A17" s="76" t="s">
        <v>242</v>
      </c>
      <c r="B17" s="76" t="s">
        <v>210</v>
      </c>
      <c r="C17" s="77" t="s">
        <v>29</v>
      </c>
      <c r="D17" s="76" t="s">
        <v>255</v>
      </c>
      <c r="E17" s="76" t="s">
        <v>388</v>
      </c>
      <c r="F17" s="76" t="s">
        <v>41</v>
      </c>
      <c r="G17" s="76" t="s">
        <v>42</v>
      </c>
      <c r="H17" s="76" t="s">
        <v>33</v>
      </c>
      <c r="I17" s="28">
        <f>'[2]DISTRIBUTIVO ADM Y TT '!$L$34</f>
        <v>23710.999999188276</v>
      </c>
      <c r="J17" s="75">
        <f t="shared" si="0"/>
        <v>1975.9166665990231</v>
      </c>
      <c r="K17" s="75">
        <f t="shared" si="1"/>
        <v>1975.9166665990231</v>
      </c>
      <c r="L17" s="75">
        <f t="shared" si="2"/>
        <v>1975.9166665990231</v>
      </c>
      <c r="M17" s="7">
        <f t="shared" si="3"/>
        <v>1975.9166665990231</v>
      </c>
      <c r="N17" s="7">
        <f t="shared" si="4"/>
        <v>1975.9166665990231</v>
      </c>
      <c r="O17" s="7">
        <f t="shared" si="5"/>
        <v>1975.9166665990231</v>
      </c>
      <c r="P17" s="7">
        <f t="shared" si="6"/>
        <v>1975.9166665990231</v>
      </c>
      <c r="Q17" s="7">
        <f t="shared" si="7"/>
        <v>1975.9166665990231</v>
      </c>
      <c r="R17" s="7">
        <f t="shared" si="8"/>
        <v>1975.9166665990231</v>
      </c>
      <c r="S17" s="7">
        <f t="shared" si="9"/>
        <v>1975.9166665990231</v>
      </c>
      <c r="T17" s="7">
        <f t="shared" si="10"/>
        <v>1975.9166665990231</v>
      </c>
      <c r="U17" s="7">
        <f t="shared" si="11"/>
        <v>1975.9166665990231</v>
      </c>
      <c r="V17" s="6">
        <f t="shared" si="12"/>
        <v>23710.999999188276</v>
      </c>
    </row>
    <row r="18" spans="1:22" ht="98.25" customHeight="1" x14ac:dyDescent="0.25">
      <c r="A18" s="76" t="s">
        <v>234</v>
      </c>
      <c r="B18" s="76" t="s">
        <v>151</v>
      </c>
      <c r="C18" s="77" t="s">
        <v>29</v>
      </c>
      <c r="D18" s="76" t="s">
        <v>264</v>
      </c>
      <c r="E18" s="76" t="s">
        <v>387</v>
      </c>
      <c r="F18" s="76" t="s">
        <v>113</v>
      </c>
      <c r="G18" s="40" t="s">
        <v>42</v>
      </c>
      <c r="H18" s="76" t="s">
        <v>33</v>
      </c>
      <c r="I18" s="28">
        <f>'[2]DISTRIBUTIVO ADM Y TT '!$L$76</f>
        <v>22749.999999202002</v>
      </c>
      <c r="J18" s="75">
        <f>I18/12</f>
        <v>1895.8333332668335</v>
      </c>
      <c r="K18" s="75">
        <f>I18/12</f>
        <v>1895.8333332668335</v>
      </c>
      <c r="L18" s="75">
        <f>I18/12</f>
        <v>1895.8333332668335</v>
      </c>
      <c r="M18" s="7">
        <f>I18/12</f>
        <v>1895.8333332668335</v>
      </c>
      <c r="N18" s="7">
        <f>I18/12</f>
        <v>1895.8333332668335</v>
      </c>
      <c r="O18" s="7">
        <f>I18/12</f>
        <v>1895.8333332668335</v>
      </c>
      <c r="P18" s="7">
        <f>I18/12</f>
        <v>1895.8333332668335</v>
      </c>
      <c r="Q18" s="7">
        <f>I18/12</f>
        <v>1895.8333332668335</v>
      </c>
      <c r="R18" s="7">
        <f>I18/12</f>
        <v>1895.8333332668335</v>
      </c>
      <c r="S18" s="7">
        <f>I18/12</f>
        <v>1895.8333332668335</v>
      </c>
      <c r="T18" s="7">
        <f>I18/12</f>
        <v>1895.8333332668335</v>
      </c>
      <c r="U18" s="7">
        <f>I18/12</f>
        <v>1895.8333332668335</v>
      </c>
      <c r="V18" s="6">
        <f t="shared" si="12"/>
        <v>22749.999999202002</v>
      </c>
    </row>
    <row r="19" spans="1:22" ht="87.75" customHeight="1" x14ac:dyDescent="0.25">
      <c r="A19" s="76" t="s">
        <v>34</v>
      </c>
      <c r="B19" s="76" t="s">
        <v>210</v>
      </c>
      <c r="C19" s="77" t="s">
        <v>215</v>
      </c>
      <c r="D19" s="76" t="s">
        <v>255</v>
      </c>
      <c r="E19" s="76" t="s">
        <v>388</v>
      </c>
      <c r="F19" s="76" t="s">
        <v>43</v>
      </c>
      <c r="G19" s="76" t="s">
        <v>44</v>
      </c>
      <c r="H19" s="76" t="s">
        <v>33</v>
      </c>
      <c r="I19" s="28">
        <f>'[2]CESE DE SERVIDORES'!$I$7</f>
        <v>4718</v>
      </c>
      <c r="J19" s="75">
        <f t="shared" si="0"/>
        <v>393.16666666666669</v>
      </c>
      <c r="K19" s="75">
        <f t="shared" si="1"/>
        <v>393.16666666666669</v>
      </c>
      <c r="L19" s="75">
        <f t="shared" si="2"/>
        <v>393.16666666666669</v>
      </c>
      <c r="M19" s="7">
        <f t="shared" si="3"/>
        <v>393.16666666666669</v>
      </c>
      <c r="N19" s="7">
        <f t="shared" si="4"/>
        <v>393.16666666666669</v>
      </c>
      <c r="O19" s="7">
        <f t="shared" si="5"/>
        <v>393.16666666666669</v>
      </c>
      <c r="P19" s="7">
        <f t="shared" si="6"/>
        <v>393.16666666666669</v>
      </c>
      <c r="Q19" s="7">
        <f t="shared" si="7"/>
        <v>393.16666666666669</v>
      </c>
      <c r="R19" s="7">
        <f t="shared" si="8"/>
        <v>393.16666666666669</v>
      </c>
      <c r="S19" s="7">
        <f t="shared" si="9"/>
        <v>393.16666666666669</v>
      </c>
      <c r="T19" s="7">
        <f t="shared" si="10"/>
        <v>393.16666666666669</v>
      </c>
      <c r="U19" s="7">
        <f t="shared" si="11"/>
        <v>393.16666666666669</v>
      </c>
      <c r="V19" s="6">
        <f t="shared" si="12"/>
        <v>4718</v>
      </c>
    </row>
    <row r="20" spans="1:22" ht="90.75" customHeight="1" x14ac:dyDescent="0.25">
      <c r="A20" s="76" t="s">
        <v>234</v>
      </c>
      <c r="B20" s="76" t="s">
        <v>151</v>
      </c>
      <c r="C20" s="77" t="s">
        <v>214</v>
      </c>
      <c r="D20" s="76" t="s">
        <v>255</v>
      </c>
      <c r="E20" s="76" t="s">
        <v>388</v>
      </c>
      <c r="F20" s="76" t="s">
        <v>45</v>
      </c>
      <c r="G20" s="76" t="s">
        <v>44</v>
      </c>
      <c r="H20" s="76" t="s">
        <v>33</v>
      </c>
      <c r="I20" s="28">
        <f>'[2]CESE DE SERVIDORES'!$I$18</f>
        <v>2787.5</v>
      </c>
      <c r="J20" s="75">
        <f t="shared" si="0"/>
        <v>232.29166666666666</v>
      </c>
      <c r="K20" s="75">
        <f t="shared" si="1"/>
        <v>232.29166666666666</v>
      </c>
      <c r="L20" s="75">
        <f t="shared" si="2"/>
        <v>232.29166666666666</v>
      </c>
      <c r="M20" s="7">
        <f t="shared" si="3"/>
        <v>232.29166666666666</v>
      </c>
      <c r="N20" s="7">
        <f t="shared" si="4"/>
        <v>232.29166666666666</v>
      </c>
      <c r="O20" s="7">
        <f t="shared" si="5"/>
        <v>232.29166666666666</v>
      </c>
      <c r="P20" s="7">
        <f t="shared" si="6"/>
        <v>232.29166666666666</v>
      </c>
      <c r="Q20" s="7">
        <f t="shared" si="7"/>
        <v>232.29166666666666</v>
      </c>
      <c r="R20" s="7">
        <f t="shared" si="8"/>
        <v>232.29166666666666</v>
      </c>
      <c r="S20" s="7">
        <f t="shared" si="9"/>
        <v>232.29166666666666</v>
      </c>
      <c r="T20" s="7">
        <f t="shared" si="10"/>
        <v>232.29166666666666</v>
      </c>
      <c r="U20" s="7">
        <f t="shared" si="11"/>
        <v>232.29166666666666</v>
      </c>
      <c r="V20" s="6">
        <f t="shared" si="12"/>
        <v>2787.4999999999995</v>
      </c>
    </row>
    <row r="21" spans="1:22" ht="90.75" customHeight="1" x14ac:dyDescent="0.25">
      <c r="A21" s="76" t="s">
        <v>241</v>
      </c>
      <c r="B21" s="76" t="s">
        <v>210</v>
      </c>
      <c r="C21" s="77" t="s">
        <v>212</v>
      </c>
      <c r="D21" s="76" t="s">
        <v>255</v>
      </c>
      <c r="E21" s="76" t="s">
        <v>388</v>
      </c>
      <c r="F21" s="76" t="s">
        <v>46</v>
      </c>
      <c r="G21" s="76" t="s">
        <v>47</v>
      </c>
      <c r="H21" s="76" t="s">
        <v>33</v>
      </c>
      <c r="I21" s="28">
        <f>'[3]PROYEC SUBROGACIONES Y ENCARGOS'!$K$9</f>
        <v>14668</v>
      </c>
      <c r="J21" s="75">
        <f t="shared" si="0"/>
        <v>1222.3333333333333</v>
      </c>
      <c r="K21" s="75">
        <f t="shared" si="1"/>
        <v>1222.3333333333333</v>
      </c>
      <c r="L21" s="75">
        <f t="shared" si="2"/>
        <v>1222.3333333333333</v>
      </c>
      <c r="M21" s="7">
        <f t="shared" si="3"/>
        <v>1222.3333333333333</v>
      </c>
      <c r="N21" s="7">
        <f t="shared" si="4"/>
        <v>1222.3333333333333</v>
      </c>
      <c r="O21" s="7">
        <f t="shared" si="5"/>
        <v>1222.3333333333333</v>
      </c>
      <c r="P21" s="7">
        <f t="shared" si="6"/>
        <v>1222.3333333333333</v>
      </c>
      <c r="Q21" s="7">
        <f t="shared" si="7"/>
        <v>1222.3333333333333</v>
      </c>
      <c r="R21" s="7">
        <f t="shared" si="8"/>
        <v>1222.3333333333333</v>
      </c>
      <c r="S21" s="7">
        <f t="shared" si="9"/>
        <v>1222.3333333333333</v>
      </c>
      <c r="T21" s="7">
        <f t="shared" si="10"/>
        <v>1222.3333333333333</v>
      </c>
      <c r="U21" s="7">
        <f t="shared" si="11"/>
        <v>1222.3333333333333</v>
      </c>
      <c r="V21" s="6">
        <f t="shared" si="12"/>
        <v>14668.000000000002</v>
      </c>
    </row>
    <row r="22" spans="1:22" ht="89.25" customHeight="1" x14ac:dyDescent="0.25">
      <c r="A22" s="76" t="s">
        <v>234</v>
      </c>
      <c r="B22" s="76" t="s">
        <v>151</v>
      </c>
      <c r="C22" s="77" t="s">
        <v>48</v>
      </c>
      <c r="D22" s="76" t="s">
        <v>255</v>
      </c>
      <c r="E22" s="76" t="s">
        <v>388</v>
      </c>
      <c r="F22" s="76" t="s">
        <v>49</v>
      </c>
      <c r="G22" s="76" t="s">
        <v>47</v>
      </c>
      <c r="H22" s="76" t="s">
        <v>33</v>
      </c>
      <c r="I22" s="28">
        <f>'[3]PROYEC SUBROGACIONES Y ENCARGOS'!$K$35</f>
        <v>16800</v>
      </c>
      <c r="J22" s="75">
        <f t="shared" si="0"/>
        <v>1400</v>
      </c>
      <c r="K22" s="75">
        <f t="shared" si="1"/>
        <v>1400</v>
      </c>
      <c r="L22" s="75">
        <f t="shared" si="2"/>
        <v>1400</v>
      </c>
      <c r="M22" s="7">
        <f t="shared" si="3"/>
        <v>1400</v>
      </c>
      <c r="N22" s="7">
        <f t="shared" si="4"/>
        <v>1400</v>
      </c>
      <c r="O22" s="7">
        <f t="shared" si="5"/>
        <v>1400</v>
      </c>
      <c r="P22" s="7">
        <f t="shared" si="6"/>
        <v>1400</v>
      </c>
      <c r="Q22" s="7">
        <f t="shared" si="7"/>
        <v>1400</v>
      </c>
      <c r="R22" s="7">
        <f t="shared" si="8"/>
        <v>1400</v>
      </c>
      <c r="S22" s="7">
        <f t="shared" si="9"/>
        <v>1400</v>
      </c>
      <c r="T22" s="7">
        <f t="shared" si="10"/>
        <v>1400</v>
      </c>
      <c r="U22" s="7">
        <f t="shared" si="11"/>
        <v>1400</v>
      </c>
      <c r="V22" s="6">
        <f t="shared" si="12"/>
        <v>16800</v>
      </c>
    </row>
    <row r="23" spans="1:22" s="10" customFormat="1" ht="97.5" customHeight="1" x14ac:dyDescent="0.25">
      <c r="A23" s="76" t="s">
        <v>241</v>
      </c>
      <c r="B23" s="76" t="s">
        <v>210</v>
      </c>
      <c r="C23" s="77" t="s">
        <v>229</v>
      </c>
      <c r="D23" s="76" t="s">
        <v>255</v>
      </c>
      <c r="E23" s="76" t="s">
        <v>388</v>
      </c>
      <c r="F23" s="76" t="s">
        <v>223</v>
      </c>
      <c r="G23" s="76" t="s">
        <v>222</v>
      </c>
      <c r="H23" s="76" t="s">
        <v>33</v>
      </c>
      <c r="I23" s="28">
        <f>'[3]PROYEC SUBROGACIONES Y ENCARGOS'!$K$19</f>
        <v>16800</v>
      </c>
      <c r="J23" s="75">
        <f t="shared" si="0"/>
        <v>1400</v>
      </c>
      <c r="K23" s="75">
        <f t="shared" si="1"/>
        <v>1400</v>
      </c>
      <c r="L23" s="75">
        <f t="shared" si="2"/>
        <v>1400</v>
      </c>
      <c r="M23" s="7">
        <f t="shared" si="3"/>
        <v>1400</v>
      </c>
      <c r="N23" s="7">
        <f t="shared" si="4"/>
        <v>1400</v>
      </c>
      <c r="O23" s="7">
        <f t="shared" si="5"/>
        <v>1400</v>
      </c>
      <c r="P23" s="7">
        <f t="shared" si="6"/>
        <v>1400</v>
      </c>
      <c r="Q23" s="7">
        <f t="shared" si="7"/>
        <v>1400</v>
      </c>
      <c r="R23" s="7">
        <f t="shared" si="8"/>
        <v>1400</v>
      </c>
      <c r="S23" s="7">
        <f t="shared" si="9"/>
        <v>1400</v>
      </c>
      <c r="T23" s="7">
        <f t="shared" si="10"/>
        <v>1400</v>
      </c>
      <c r="U23" s="7">
        <f t="shared" si="11"/>
        <v>1400</v>
      </c>
      <c r="V23" s="6">
        <f t="shared" si="12"/>
        <v>16800</v>
      </c>
    </row>
    <row r="24" spans="1:22" s="10" customFormat="1" ht="84.75" customHeight="1" x14ac:dyDescent="0.25">
      <c r="A24" s="76" t="s">
        <v>234</v>
      </c>
      <c r="B24" s="76" t="s">
        <v>151</v>
      </c>
      <c r="C24" s="77" t="s">
        <v>230</v>
      </c>
      <c r="D24" s="76" t="s">
        <v>255</v>
      </c>
      <c r="E24" s="76" t="s">
        <v>388</v>
      </c>
      <c r="F24" s="76" t="s">
        <v>224</v>
      </c>
      <c r="G24" s="76" t="s">
        <v>222</v>
      </c>
      <c r="H24" s="76" t="s">
        <v>33</v>
      </c>
      <c r="I24" s="28">
        <f>'[3]PROYEC SUBROGACIONES Y ENCARGOS'!$K$45</f>
        <v>16800</v>
      </c>
      <c r="J24" s="75">
        <f t="shared" si="0"/>
        <v>1400</v>
      </c>
      <c r="K24" s="75">
        <f t="shared" si="1"/>
        <v>1400</v>
      </c>
      <c r="L24" s="75">
        <f t="shared" si="2"/>
        <v>1400</v>
      </c>
      <c r="M24" s="7">
        <f t="shared" si="3"/>
        <v>1400</v>
      </c>
      <c r="N24" s="7">
        <f t="shared" si="4"/>
        <v>1400</v>
      </c>
      <c r="O24" s="7">
        <f t="shared" si="5"/>
        <v>1400</v>
      </c>
      <c r="P24" s="7">
        <f t="shared" si="6"/>
        <v>1400</v>
      </c>
      <c r="Q24" s="7">
        <f t="shared" si="7"/>
        <v>1400</v>
      </c>
      <c r="R24" s="7">
        <f t="shared" si="8"/>
        <v>1400</v>
      </c>
      <c r="S24" s="7">
        <f t="shared" si="9"/>
        <v>1400</v>
      </c>
      <c r="T24" s="7">
        <f t="shared" si="10"/>
        <v>1400</v>
      </c>
      <c r="U24" s="7">
        <f t="shared" si="11"/>
        <v>1400</v>
      </c>
      <c r="V24" s="6">
        <f t="shared" si="12"/>
        <v>16800</v>
      </c>
    </row>
    <row r="25" spans="1:22" s="10" customFormat="1" ht="70.5" customHeight="1" x14ac:dyDescent="0.25">
      <c r="A25" s="76" t="s">
        <v>34</v>
      </c>
      <c r="B25" s="76" t="s">
        <v>151</v>
      </c>
      <c r="C25" s="77" t="s">
        <v>213</v>
      </c>
      <c r="D25" s="76" t="s">
        <v>255</v>
      </c>
      <c r="E25" s="76" t="s">
        <v>388</v>
      </c>
      <c r="F25" s="76" t="s">
        <v>301</v>
      </c>
      <c r="G25" s="76" t="s">
        <v>311</v>
      </c>
      <c r="H25" s="76" t="s">
        <v>33</v>
      </c>
      <c r="I25" s="28">
        <f>'[4]ADM. Y TT CONCESIÓN CRTV'!$L$18</f>
        <v>32214</v>
      </c>
      <c r="J25" s="28">
        <f>I25/12</f>
        <v>2684.5</v>
      </c>
      <c r="K25" s="28">
        <f>I25/12</f>
        <v>2684.5</v>
      </c>
      <c r="L25" s="28">
        <f>I25/12</f>
        <v>2684.5</v>
      </c>
      <c r="M25" s="27">
        <f>I25/12</f>
        <v>2684.5</v>
      </c>
      <c r="N25" s="27">
        <f>I25/12</f>
        <v>2684.5</v>
      </c>
      <c r="O25" s="27">
        <f>I25/12</f>
        <v>2684.5</v>
      </c>
      <c r="P25" s="27">
        <f>I25/12</f>
        <v>2684.5</v>
      </c>
      <c r="Q25" s="27">
        <f>I25/12</f>
        <v>2684.5</v>
      </c>
      <c r="R25" s="27">
        <f>I25/12</f>
        <v>2684.5</v>
      </c>
      <c r="S25" s="27">
        <f>I25/12</f>
        <v>2684.5</v>
      </c>
      <c r="T25" s="27">
        <f>I25/12</f>
        <v>2684.5</v>
      </c>
      <c r="U25" s="27">
        <f>I25/12</f>
        <v>2684.5</v>
      </c>
      <c r="V25" s="6">
        <f t="shared" si="12"/>
        <v>32214</v>
      </c>
    </row>
    <row r="26" spans="1:22" ht="63.75" customHeight="1" x14ac:dyDescent="0.25">
      <c r="A26" s="76" t="s">
        <v>34</v>
      </c>
      <c r="B26" s="76" t="s">
        <v>210</v>
      </c>
      <c r="C26" s="77" t="s">
        <v>50</v>
      </c>
      <c r="D26" s="76" t="s">
        <v>255</v>
      </c>
      <c r="E26" s="76" t="s">
        <v>388</v>
      </c>
      <c r="F26" s="76" t="s">
        <v>51</v>
      </c>
      <c r="G26" s="76" t="s">
        <v>52</v>
      </c>
      <c r="H26" s="76" t="s">
        <v>33</v>
      </c>
      <c r="I26" s="28">
        <f>'[4]DESPIDO INTEMPESTIVO'!$I$6</f>
        <v>13650</v>
      </c>
      <c r="J26" s="75">
        <f t="shared" si="0"/>
        <v>1137.5</v>
      </c>
      <c r="K26" s="75">
        <f t="shared" si="1"/>
        <v>1137.5</v>
      </c>
      <c r="L26" s="75">
        <f t="shared" si="2"/>
        <v>1137.5</v>
      </c>
      <c r="M26" s="7">
        <f t="shared" si="3"/>
        <v>1137.5</v>
      </c>
      <c r="N26" s="7">
        <f t="shared" si="4"/>
        <v>1137.5</v>
      </c>
      <c r="O26" s="7">
        <f t="shared" si="5"/>
        <v>1137.5</v>
      </c>
      <c r="P26" s="7">
        <f t="shared" si="6"/>
        <v>1137.5</v>
      </c>
      <c r="Q26" s="7">
        <f t="shared" si="7"/>
        <v>1137.5</v>
      </c>
      <c r="R26" s="7">
        <f t="shared" si="8"/>
        <v>1137.5</v>
      </c>
      <c r="S26" s="7">
        <f t="shared" si="9"/>
        <v>1137.5</v>
      </c>
      <c r="T26" s="7">
        <f t="shared" si="10"/>
        <v>1137.5</v>
      </c>
      <c r="U26" s="7">
        <f t="shared" si="11"/>
        <v>1137.5</v>
      </c>
      <c r="V26" s="6">
        <f t="shared" si="12"/>
        <v>13650</v>
      </c>
    </row>
    <row r="27" spans="1:22" s="10" customFormat="1" ht="99" customHeight="1" x14ac:dyDescent="0.25">
      <c r="A27" s="76" t="s">
        <v>34</v>
      </c>
      <c r="B27" s="76" t="s">
        <v>151</v>
      </c>
      <c r="C27" s="77" t="s">
        <v>50</v>
      </c>
      <c r="D27" s="76" t="s">
        <v>255</v>
      </c>
      <c r="E27" s="76" t="s">
        <v>388</v>
      </c>
      <c r="F27" s="76" t="s">
        <v>300</v>
      </c>
      <c r="G27" s="76" t="s">
        <v>52</v>
      </c>
      <c r="H27" s="76" t="s">
        <v>33</v>
      </c>
      <c r="I27" s="28">
        <f>'[4]DESPIDO INTEMPESTIVO'!$I$13</f>
        <v>13650</v>
      </c>
      <c r="J27" s="28">
        <f t="shared" si="0"/>
        <v>1137.5</v>
      </c>
      <c r="K27" s="28">
        <f t="shared" si="1"/>
        <v>1137.5</v>
      </c>
      <c r="L27" s="28">
        <f t="shared" si="2"/>
        <v>1137.5</v>
      </c>
      <c r="M27" s="27">
        <f t="shared" si="3"/>
        <v>1137.5</v>
      </c>
      <c r="N27" s="27">
        <f t="shared" si="4"/>
        <v>1137.5</v>
      </c>
      <c r="O27" s="27">
        <f t="shared" si="5"/>
        <v>1137.5</v>
      </c>
      <c r="P27" s="27">
        <f t="shared" si="6"/>
        <v>1137.5</v>
      </c>
      <c r="Q27" s="27">
        <f t="shared" si="7"/>
        <v>1137.5</v>
      </c>
      <c r="R27" s="27">
        <f t="shared" si="8"/>
        <v>1137.5</v>
      </c>
      <c r="S27" s="27">
        <f t="shared" si="9"/>
        <v>1137.5</v>
      </c>
      <c r="T27" s="27">
        <f t="shared" si="10"/>
        <v>1137.5</v>
      </c>
      <c r="U27" s="27">
        <f t="shared" si="11"/>
        <v>1137.5</v>
      </c>
      <c r="V27" s="6">
        <f t="shared" si="12"/>
        <v>13650</v>
      </c>
    </row>
    <row r="28" spans="1:22" s="10" customFormat="1" ht="93.75" customHeight="1" x14ac:dyDescent="0.25">
      <c r="A28" s="76" t="s">
        <v>34</v>
      </c>
      <c r="B28" s="76" t="s">
        <v>151</v>
      </c>
      <c r="C28" s="77" t="s">
        <v>50</v>
      </c>
      <c r="D28" s="76" t="s">
        <v>255</v>
      </c>
      <c r="E28" s="76" t="s">
        <v>388</v>
      </c>
      <c r="F28" s="76" t="s">
        <v>299</v>
      </c>
      <c r="G28" s="76" t="s">
        <v>310</v>
      </c>
      <c r="H28" s="76" t="s">
        <v>33</v>
      </c>
      <c r="I28" s="28">
        <v>5000</v>
      </c>
      <c r="J28" s="28">
        <f>I28/12</f>
        <v>416.66666666666669</v>
      </c>
      <c r="K28" s="28">
        <f>I28/12</f>
        <v>416.66666666666669</v>
      </c>
      <c r="L28" s="28">
        <f>I28/12</f>
        <v>416.66666666666669</v>
      </c>
      <c r="M28" s="27">
        <f>I28/12</f>
        <v>416.66666666666669</v>
      </c>
      <c r="N28" s="27">
        <f>I28/12</f>
        <v>416.66666666666669</v>
      </c>
      <c r="O28" s="27">
        <f>I28/12</f>
        <v>416.66666666666669</v>
      </c>
      <c r="P28" s="27">
        <f>I28/12</f>
        <v>416.66666666666669</v>
      </c>
      <c r="Q28" s="27">
        <f>I28/12</f>
        <v>416.66666666666669</v>
      </c>
      <c r="R28" s="27">
        <f>I28/12</f>
        <v>416.66666666666669</v>
      </c>
      <c r="S28" s="27">
        <f>I28/12</f>
        <v>416.66666666666669</v>
      </c>
      <c r="T28" s="27">
        <f>I28/12</f>
        <v>416.66666666666669</v>
      </c>
      <c r="U28" s="27">
        <f>I28/12</f>
        <v>416.66666666666669</v>
      </c>
      <c r="V28" s="6">
        <f t="shared" si="12"/>
        <v>5000</v>
      </c>
    </row>
    <row r="29" spans="1:22" ht="111" customHeight="1" x14ac:dyDescent="0.25">
      <c r="A29" s="76" t="s">
        <v>243</v>
      </c>
      <c r="B29" s="76" t="s">
        <v>151</v>
      </c>
      <c r="C29" s="77" t="s">
        <v>59</v>
      </c>
      <c r="D29" s="76" t="s">
        <v>60</v>
      </c>
      <c r="E29" s="76" t="s">
        <v>61</v>
      </c>
      <c r="F29" s="29" t="s">
        <v>62</v>
      </c>
      <c r="G29" s="29" t="s">
        <v>63</v>
      </c>
      <c r="H29" s="76" t="s">
        <v>33</v>
      </c>
      <c r="I29" s="28">
        <v>15000</v>
      </c>
      <c r="J29" s="75">
        <f t="shared" ref="J29:J34" si="13">I29/12</f>
        <v>1250</v>
      </c>
      <c r="K29" s="75">
        <f t="shared" ref="K29:K34" si="14">I29/12</f>
        <v>1250</v>
      </c>
      <c r="L29" s="75">
        <f t="shared" ref="L29:L34" si="15">I29/12</f>
        <v>1250</v>
      </c>
      <c r="M29" s="7">
        <f t="shared" ref="M29:M34" si="16">I29/12</f>
        <v>1250</v>
      </c>
      <c r="N29" s="7">
        <f t="shared" ref="N29:N34" si="17">I29/12</f>
        <v>1250</v>
      </c>
      <c r="O29" s="7">
        <f t="shared" ref="O29:O34" si="18">I29/12</f>
        <v>1250</v>
      </c>
      <c r="P29" s="7">
        <f t="shared" ref="P29:P34" si="19">I29/12</f>
        <v>1250</v>
      </c>
      <c r="Q29" s="7">
        <f t="shared" ref="Q29:Q34" si="20">I29/12</f>
        <v>1250</v>
      </c>
      <c r="R29" s="7">
        <f t="shared" ref="R29:R34" si="21">I29/12</f>
        <v>1250</v>
      </c>
      <c r="S29" s="7">
        <f t="shared" ref="S29:S34" si="22">I29/12</f>
        <v>1250</v>
      </c>
      <c r="T29" s="7">
        <f t="shared" ref="T29:T34" si="23">I29/12</f>
        <v>1250</v>
      </c>
      <c r="U29" s="7">
        <f t="shared" ref="U29:U34" si="24">I29/12</f>
        <v>1250</v>
      </c>
      <c r="V29" s="6">
        <f t="shared" si="12"/>
        <v>15000</v>
      </c>
    </row>
    <row r="30" spans="1:22" ht="112.5" customHeight="1" x14ac:dyDescent="0.25">
      <c r="A30" s="76" t="s">
        <v>243</v>
      </c>
      <c r="B30" s="76" t="s">
        <v>151</v>
      </c>
      <c r="C30" s="77" t="s">
        <v>64</v>
      </c>
      <c r="D30" s="76" t="s">
        <v>65</v>
      </c>
      <c r="E30" s="76" t="s">
        <v>61</v>
      </c>
      <c r="F30" s="30" t="s">
        <v>66</v>
      </c>
      <c r="G30" s="30" t="s">
        <v>67</v>
      </c>
      <c r="H30" s="76" t="s">
        <v>33</v>
      </c>
      <c r="I30" s="28">
        <v>40000</v>
      </c>
      <c r="J30" s="75">
        <f t="shared" si="13"/>
        <v>3333.3333333333335</v>
      </c>
      <c r="K30" s="75">
        <f t="shared" si="14"/>
        <v>3333.3333333333335</v>
      </c>
      <c r="L30" s="75">
        <f t="shared" si="15"/>
        <v>3333.3333333333335</v>
      </c>
      <c r="M30" s="7">
        <f t="shared" si="16"/>
        <v>3333.3333333333335</v>
      </c>
      <c r="N30" s="7">
        <f t="shared" si="17"/>
        <v>3333.3333333333335</v>
      </c>
      <c r="O30" s="7">
        <f t="shared" si="18"/>
        <v>3333.3333333333335</v>
      </c>
      <c r="P30" s="7">
        <f t="shared" si="19"/>
        <v>3333.3333333333335</v>
      </c>
      <c r="Q30" s="7">
        <f t="shared" si="20"/>
        <v>3333.3333333333335</v>
      </c>
      <c r="R30" s="7">
        <f t="shared" si="21"/>
        <v>3333.3333333333335</v>
      </c>
      <c r="S30" s="7">
        <f t="shared" si="22"/>
        <v>3333.3333333333335</v>
      </c>
      <c r="T30" s="7">
        <f t="shared" si="23"/>
        <v>3333.3333333333335</v>
      </c>
      <c r="U30" s="7">
        <f t="shared" si="24"/>
        <v>3333.3333333333335</v>
      </c>
      <c r="V30" s="6">
        <f t="shared" si="12"/>
        <v>40000</v>
      </c>
    </row>
    <row r="31" spans="1:22" ht="121.5" customHeight="1" x14ac:dyDescent="0.25">
      <c r="A31" s="76" t="s">
        <v>243</v>
      </c>
      <c r="B31" s="76" t="s">
        <v>210</v>
      </c>
      <c r="C31" s="77" t="s">
        <v>68</v>
      </c>
      <c r="D31" s="76" t="s">
        <v>69</v>
      </c>
      <c r="E31" s="76" t="s">
        <v>61</v>
      </c>
      <c r="F31" s="29" t="s">
        <v>70</v>
      </c>
      <c r="G31" s="29" t="s">
        <v>71</v>
      </c>
      <c r="H31" s="76" t="s">
        <v>33</v>
      </c>
      <c r="I31" s="28">
        <v>16516</v>
      </c>
      <c r="J31" s="75">
        <f t="shared" si="13"/>
        <v>1376.3333333333333</v>
      </c>
      <c r="K31" s="75">
        <f t="shared" si="14"/>
        <v>1376.3333333333333</v>
      </c>
      <c r="L31" s="75">
        <f t="shared" si="15"/>
        <v>1376.3333333333333</v>
      </c>
      <c r="M31" s="7">
        <f t="shared" si="16"/>
        <v>1376.3333333333333</v>
      </c>
      <c r="N31" s="7">
        <f t="shared" si="17"/>
        <v>1376.3333333333333</v>
      </c>
      <c r="O31" s="7">
        <f t="shared" si="18"/>
        <v>1376.3333333333333</v>
      </c>
      <c r="P31" s="7">
        <f t="shared" si="19"/>
        <v>1376.3333333333333</v>
      </c>
      <c r="Q31" s="7">
        <f t="shared" si="20"/>
        <v>1376.3333333333333</v>
      </c>
      <c r="R31" s="7">
        <f t="shared" si="21"/>
        <v>1376.3333333333333</v>
      </c>
      <c r="S31" s="7">
        <f t="shared" si="22"/>
        <v>1376.3333333333333</v>
      </c>
      <c r="T31" s="7">
        <f t="shared" si="23"/>
        <v>1376.3333333333333</v>
      </c>
      <c r="U31" s="7">
        <f t="shared" si="24"/>
        <v>1376.3333333333333</v>
      </c>
      <c r="V31" s="6">
        <f t="shared" si="12"/>
        <v>16516.000000000004</v>
      </c>
    </row>
    <row r="32" spans="1:22" ht="119.25" customHeight="1" x14ac:dyDescent="0.25">
      <c r="A32" s="76" t="s">
        <v>243</v>
      </c>
      <c r="B32" s="76" t="s">
        <v>151</v>
      </c>
      <c r="C32" s="77" t="s">
        <v>68</v>
      </c>
      <c r="D32" s="76" t="s">
        <v>69</v>
      </c>
      <c r="E32" s="76" t="s">
        <v>61</v>
      </c>
      <c r="F32" s="29" t="s">
        <v>72</v>
      </c>
      <c r="G32" s="29" t="s">
        <v>71</v>
      </c>
      <c r="H32" s="76" t="s">
        <v>33</v>
      </c>
      <c r="I32" s="28">
        <v>1284</v>
      </c>
      <c r="J32" s="75">
        <f t="shared" si="13"/>
        <v>107</v>
      </c>
      <c r="K32" s="75">
        <f t="shared" si="14"/>
        <v>107</v>
      </c>
      <c r="L32" s="75">
        <f t="shared" si="15"/>
        <v>107</v>
      </c>
      <c r="M32" s="7">
        <f t="shared" si="16"/>
        <v>107</v>
      </c>
      <c r="N32" s="7">
        <f t="shared" si="17"/>
        <v>107</v>
      </c>
      <c r="O32" s="7">
        <f t="shared" si="18"/>
        <v>107</v>
      </c>
      <c r="P32" s="7">
        <f t="shared" si="19"/>
        <v>107</v>
      </c>
      <c r="Q32" s="7">
        <f t="shared" si="20"/>
        <v>107</v>
      </c>
      <c r="R32" s="7">
        <f t="shared" si="21"/>
        <v>107</v>
      </c>
      <c r="S32" s="7">
        <f t="shared" si="22"/>
        <v>107</v>
      </c>
      <c r="T32" s="7">
        <f t="shared" si="23"/>
        <v>107</v>
      </c>
      <c r="U32" s="7">
        <f t="shared" si="24"/>
        <v>107</v>
      </c>
      <c r="V32" s="6">
        <f t="shared" si="12"/>
        <v>1284</v>
      </c>
    </row>
    <row r="33" spans="1:22" ht="113.25" customHeight="1" x14ac:dyDescent="0.25">
      <c r="A33" s="76" t="s">
        <v>243</v>
      </c>
      <c r="B33" s="76" t="s">
        <v>210</v>
      </c>
      <c r="C33" s="34" t="s">
        <v>402</v>
      </c>
      <c r="D33" s="76" t="s">
        <v>77</v>
      </c>
      <c r="E33" s="76" t="s">
        <v>78</v>
      </c>
      <c r="F33" s="29" t="s">
        <v>79</v>
      </c>
      <c r="G33" s="29" t="s">
        <v>80</v>
      </c>
      <c r="H33" s="76" t="s">
        <v>54</v>
      </c>
      <c r="I33" s="28">
        <v>2000</v>
      </c>
      <c r="J33" s="75">
        <f t="shared" si="13"/>
        <v>166.66666666666666</v>
      </c>
      <c r="K33" s="75">
        <f t="shared" si="14"/>
        <v>166.66666666666666</v>
      </c>
      <c r="L33" s="75">
        <f t="shared" si="15"/>
        <v>166.66666666666666</v>
      </c>
      <c r="M33" s="7">
        <f t="shared" si="16"/>
        <v>166.66666666666666</v>
      </c>
      <c r="N33" s="7">
        <f t="shared" si="17"/>
        <v>166.66666666666666</v>
      </c>
      <c r="O33" s="7">
        <f t="shared" si="18"/>
        <v>166.66666666666666</v>
      </c>
      <c r="P33" s="7">
        <f t="shared" si="19"/>
        <v>166.66666666666666</v>
      </c>
      <c r="Q33" s="7">
        <f t="shared" si="20"/>
        <v>166.66666666666666</v>
      </c>
      <c r="R33" s="7">
        <f t="shared" si="21"/>
        <v>166.66666666666666</v>
      </c>
      <c r="S33" s="7">
        <f t="shared" si="22"/>
        <v>166.66666666666666</v>
      </c>
      <c r="T33" s="7">
        <f t="shared" si="23"/>
        <v>166.66666666666666</v>
      </c>
      <c r="U33" s="7">
        <f t="shared" si="24"/>
        <v>166.66666666666666</v>
      </c>
      <c r="V33" s="6">
        <f t="shared" si="12"/>
        <v>2000.0000000000002</v>
      </c>
    </row>
    <row r="34" spans="1:22" ht="117" customHeight="1" x14ac:dyDescent="0.25">
      <c r="A34" s="76" t="s">
        <v>243</v>
      </c>
      <c r="B34" s="76" t="s">
        <v>210</v>
      </c>
      <c r="C34" s="77" t="s">
        <v>305</v>
      </c>
      <c r="D34" s="76" t="s">
        <v>336</v>
      </c>
      <c r="E34" s="76" t="s">
        <v>81</v>
      </c>
      <c r="F34" s="29" t="s">
        <v>82</v>
      </c>
      <c r="G34" s="29" t="s">
        <v>83</v>
      </c>
      <c r="H34" s="76" t="s">
        <v>33</v>
      </c>
      <c r="I34" s="28">
        <v>2000</v>
      </c>
      <c r="J34" s="75">
        <f t="shared" si="13"/>
        <v>166.66666666666666</v>
      </c>
      <c r="K34" s="75">
        <f t="shared" si="14"/>
        <v>166.66666666666666</v>
      </c>
      <c r="L34" s="75">
        <f t="shared" si="15"/>
        <v>166.66666666666666</v>
      </c>
      <c r="M34" s="7">
        <f t="shared" si="16"/>
        <v>166.66666666666666</v>
      </c>
      <c r="N34" s="7">
        <f t="shared" si="17"/>
        <v>166.66666666666666</v>
      </c>
      <c r="O34" s="7">
        <f t="shared" si="18"/>
        <v>166.66666666666666</v>
      </c>
      <c r="P34" s="7">
        <f t="shared" si="19"/>
        <v>166.66666666666666</v>
      </c>
      <c r="Q34" s="7">
        <f t="shared" si="20"/>
        <v>166.66666666666666</v>
      </c>
      <c r="R34" s="7">
        <f t="shared" si="21"/>
        <v>166.66666666666666</v>
      </c>
      <c r="S34" s="7">
        <f t="shared" si="22"/>
        <v>166.66666666666666</v>
      </c>
      <c r="T34" s="7">
        <f t="shared" si="23"/>
        <v>166.66666666666666</v>
      </c>
      <c r="U34" s="7">
        <f t="shared" si="24"/>
        <v>166.66666666666666</v>
      </c>
      <c r="V34" s="6">
        <f t="shared" si="12"/>
        <v>2000.0000000000002</v>
      </c>
    </row>
    <row r="35" spans="1:22" s="10" customFormat="1" ht="128.25" customHeight="1" x14ac:dyDescent="0.25">
      <c r="A35" s="76" t="s">
        <v>28</v>
      </c>
      <c r="B35" s="76" t="s">
        <v>210</v>
      </c>
      <c r="C35" s="77" t="s">
        <v>403</v>
      </c>
      <c r="D35" s="76" t="s">
        <v>334</v>
      </c>
      <c r="E35" s="76" t="s">
        <v>93</v>
      </c>
      <c r="F35" s="76" t="s">
        <v>94</v>
      </c>
      <c r="G35" s="40" t="s">
        <v>95</v>
      </c>
      <c r="H35" s="76" t="s">
        <v>54</v>
      </c>
      <c r="I35" s="28">
        <v>15000</v>
      </c>
      <c r="J35" s="75">
        <v>0</v>
      </c>
      <c r="K35" s="75">
        <v>0</v>
      </c>
      <c r="L35" s="75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15000</v>
      </c>
      <c r="T35" s="7">
        <v>0</v>
      </c>
      <c r="U35" s="7">
        <v>0</v>
      </c>
      <c r="V35" s="6">
        <f t="shared" si="12"/>
        <v>15000</v>
      </c>
    </row>
    <row r="36" spans="1:22" ht="140.25" customHeight="1" x14ac:dyDescent="0.25">
      <c r="A36" s="76" t="s">
        <v>28</v>
      </c>
      <c r="B36" s="76" t="s">
        <v>210</v>
      </c>
      <c r="C36" s="144" t="s">
        <v>404</v>
      </c>
      <c r="D36" s="76" t="s">
        <v>96</v>
      </c>
      <c r="E36" s="76" t="s">
        <v>97</v>
      </c>
      <c r="F36" s="76" t="s">
        <v>94</v>
      </c>
      <c r="G36" s="40" t="s">
        <v>95</v>
      </c>
      <c r="H36" s="76" t="s">
        <v>54</v>
      </c>
      <c r="I36" s="28">
        <v>2000</v>
      </c>
      <c r="J36" s="75">
        <v>0</v>
      </c>
      <c r="K36" s="75">
        <v>0</v>
      </c>
      <c r="L36" s="75">
        <v>0</v>
      </c>
      <c r="M36" s="7">
        <v>0</v>
      </c>
      <c r="N36" s="7">
        <f>I36</f>
        <v>2000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6">
        <f t="shared" si="12"/>
        <v>2000</v>
      </c>
    </row>
    <row r="37" spans="1:22" ht="126" customHeight="1" x14ac:dyDescent="0.25">
      <c r="A37" s="76" t="s">
        <v>28</v>
      </c>
      <c r="B37" s="76" t="s">
        <v>152</v>
      </c>
      <c r="C37" s="77" t="s">
        <v>405</v>
      </c>
      <c r="D37" s="76" t="s">
        <v>333</v>
      </c>
      <c r="E37" s="76" t="s">
        <v>335</v>
      </c>
      <c r="F37" s="76" t="s">
        <v>383</v>
      </c>
      <c r="G37" s="40" t="s">
        <v>261</v>
      </c>
      <c r="H37" s="76" t="s">
        <v>54</v>
      </c>
      <c r="I37" s="28">
        <v>0</v>
      </c>
      <c r="J37" s="75">
        <v>0</v>
      </c>
      <c r="K37" s="75">
        <v>0</v>
      </c>
      <c r="L37" s="28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6">
        <f t="shared" si="12"/>
        <v>0</v>
      </c>
    </row>
    <row r="38" spans="1:22" s="10" customFormat="1" ht="130.5" customHeight="1" x14ac:dyDescent="0.25">
      <c r="A38" s="76" t="s">
        <v>28</v>
      </c>
      <c r="B38" s="76" t="s">
        <v>210</v>
      </c>
      <c r="C38" s="144" t="s">
        <v>445</v>
      </c>
      <c r="D38" s="76" t="s">
        <v>446</v>
      </c>
      <c r="E38" s="76" t="s">
        <v>337</v>
      </c>
      <c r="F38" s="76" t="s">
        <v>262</v>
      </c>
      <c r="G38" s="40" t="s">
        <v>261</v>
      </c>
      <c r="H38" s="76" t="s">
        <v>54</v>
      </c>
      <c r="I38" s="28">
        <v>10000</v>
      </c>
      <c r="J38" s="75">
        <v>0</v>
      </c>
      <c r="K38" s="75">
        <v>0</v>
      </c>
      <c r="L38" s="28">
        <v>0</v>
      </c>
      <c r="M38" s="7">
        <v>0</v>
      </c>
      <c r="N38" s="7">
        <v>0</v>
      </c>
      <c r="O38" s="7">
        <v>10000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6">
        <f t="shared" si="12"/>
        <v>10000</v>
      </c>
    </row>
    <row r="39" spans="1:22" s="10" customFormat="1" ht="102" customHeight="1" x14ac:dyDescent="0.25">
      <c r="A39" s="76" t="s">
        <v>28</v>
      </c>
      <c r="B39" s="76" t="s">
        <v>210</v>
      </c>
      <c r="C39" s="144" t="s">
        <v>338</v>
      </c>
      <c r="D39" s="76" t="s">
        <v>339</v>
      </c>
      <c r="E39" s="76" t="s">
        <v>340</v>
      </c>
      <c r="F39" s="76" t="s">
        <v>291</v>
      </c>
      <c r="G39" s="40" t="s">
        <v>253</v>
      </c>
      <c r="H39" s="76" t="s">
        <v>33</v>
      </c>
      <c r="I39" s="28">
        <v>1500</v>
      </c>
      <c r="J39" s="75">
        <v>0</v>
      </c>
      <c r="K39" s="75">
        <v>0</v>
      </c>
      <c r="L39" s="75">
        <f>I39</f>
        <v>1500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6">
        <f t="shared" si="12"/>
        <v>1500</v>
      </c>
    </row>
    <row r="40" spans="1:22" ht="130.5" customHeight="1" x14ac:dyDescent="0.25">
      <c r="A40" s="76" t="s">
        <v>55</v>
      </c>
      <c r="B40" s="76" t="s">
        <v>210</v>
      </c>
      <c r="C40" s="144" t="s">
        <v>56</v>
      </c>
      <c r="D40" s="76" t="s">
        <v>493</v>
      </c>
      <c r="E40" s="76" t="s">
        <v>98</v>
      </c>
      <c r="F40" s="76" t="s">
        <v>57</v>
      </c>
      <c r="G40" s="76" t="s">
        <v>58</v>
      </c>
      <c r="H40" s="76" t="s">
        <v>33</v>
      </c>
      <c r="I40" s="28">
        <v>5040</v>
      </c>
      <c r="J40" s="75">
        <v>0</v>
      </c>
      <c r="K40" s="75">
        <v>0</v>
      </c>
      <c r="L40" s="75">
        <v>0</v>
      </c>
      <c r="M40" s="7">
        <v>0</v>
      </c>
      <c r="N40" s="7">
        <v>0</v>
      </c>
      <c r="O40" s="7">
        <v>0</v>
      </c>
      <c r="P40" s="7">
        <f>I40/6</f>
        <v>840</v>
      </c>
      <c r="Q40" s="7">
        <f>I40/6</f>
        <v>840</v>
      </c>
      <c r="R40" s="7">
        <f>I40/6</f>
        <v>840</v>
      </c>
      <c r="S40" s="7">
        <f>I40/6</f>
        <v>840</v>
      </c>
      <c r="T40" s="7">
        <f>I40/6</f>
        <v>840</v>
      </c>
      <c r="U40" s="7">
        <f>I40/6</f>
        <v>840</v>
      </c>
      <c r="V40" s="6">
        <f t="shared" si="12"/>
        <v>5040</v>
      </c>
    </row>
    <row r="41" spans="1:22" ht="117" customHeight="1" x14ac:dyDescent="0.25">
      <c r="A41" s="76" t="s">
        <v>457</v>
      </c>
      <c r="B41" s="76" t="s">
        <v>210</v>
      </c>
      <c r="C41" s="144" t="s">
        <v>458</v>
      </c>
      <c r="D41" s="76" t="s">
        <v>447</v>
      </c>
      <c r="E41" s="76" t="s">
        <v>459</v>
      </c>
      <c r="F41" s="76" t="s">
        <v>57</v>
      </c>
      <c r="G41" s="76" t="s">
        <v>58</v>
      </c>
      <c r="H41" s="76" t="s">
        <v>33</v>
      </c>
      <c r="I41" s="28">
        <f>5300-800</f>
        <v>4500</v>
      </c>
      <c r="J41" s="75">
        <v>0</v>
      </c>
      <c r="K41" s="75">
        <v>0</v>
      </c>
      <c r="L41" s="75">
        <v>0</v>
      </c>
      <c r="M41" s="7">
        <v>0</v>
      </c>
      <c r="N41" s="7">
        <v>0</v>
      </c>
      <c r="O41" s="7">
        <v>0</v>
      </c>
      <c r="P41" s="7">
        <f>I41/6</f>
        <v>750</v>
      </c>
      <c r="Q41" s="7">
        <f>I41/6</f>
        <v>750</v>
      </c>
      <c r="R41" s="7">
        <f>I41/6</f>
        <v>750</v>
      </c>
      <c r="S41" s="7">
        <f>I41/6</f>
        <v>750</v>
      </c>
      <c r="T41" s="7">
        <f>I41/6</f>
        <v>750</v>
      </c>
      <c r="U41" s="7">
        <f>I41/6</f>
        <v>750</v>
      </c>
      <c r="V41" s="6">
        <f t="shared" si="12"/>
        <v>4500</v>
      </c>
    </row>
    <row r="42" spans="1:22" s="10" customFormat="1" ht="180.6" customHeight="1" x14ac:dyDescent="0.25">
      <c r="A42" s="76" t="s">
        <v>302</v>
      </c>
      <c r="B42" s="76" t="s">
        <v>210</v>
      </c>
      <c r="C42" s="144" t="s">
        <v>341</v>
      </c>
      <c r="D42" s="76" t="s">
        <v>303</v>
      </c>
      <c r="E42" s="76" t="s">
        <v>304</v>
      </c>
      <c r="F42" s="76" t="s">
        <v>57</v>
      </c>
      <c r="G42" s="76" t="s">
        <v>58</v>
      </c>
      <c r="H42" s="76" t="s">
        <v>33</v>
      </c>
      <c r="I42" s="28">
        <v>3600</v>
      </c>
      <c r="J42" s="75">
        <v>0</v>
      </c>
      <c r="K42" s="75">
        <v>1200</v>
      </c>
      <c r="L42" s="75">
        <v>1200</v>
      </c>
      <c r="M42" s="7">
        <v>1200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6">
        <f t="shared" si="12"/>
        <v>3600</v>
      </c>
    </row>
    <row r="43" spans="1:22" ht="110.25" customHeight="1" x14ac:dyDescent="0.25">
      <c r="A43" s="76" t="s">
        <v>243</v>
      </c>
      <c r="B43" s="76" t="s">
        <v>210</v>
      </c>
      <c r="C43" s="144" t="s">
        <v>251</v>
      </c>
      <c r="D43" s="76" t="s">
        <v>73</v>
      </c>
      <c r="E43" s="76" t="s">
        <v>74</v>
      </c>
      <c r="F43" s="30" t="s">
        <v>75</v>
      </c>
      <c r="G43" s="30" t="s">
        <v>76</v>
      </c>
      <c r="H43" s="76" t="s">
        <v>33</v>
      </c>
      <c r="I43" s="28">
        <v>150</v>
      </c>
      <c r="J43" s="75">
        <v>0</v>
      </c>
      <c r="K43" s="75">
        <f>I43/11</f>
        <v>13.636363636363637</v>
      </c>
      <c r="L43" s="75">
        <f>I43/11</f>
        <v>13.636363636363637</v>
      </c>
      <c r="M43" s="7">
        <f>I43/11</f>
        <v>13.636363636363637</v>
      </c>
      <c r="N43" s="7">
        <f>I43/11</f>
        <v>13.636363636363637</v>
      </c>
      <c r="O43" s="7">
        <f>I43/11</f>
        <v>13.636363636363637</v>
      </c>
      <c r="P43" s="7">
        <f>I43/11</f>
        <v>13.636363636363637</v>
      </c>
      <c r="Q43" s="7">
        <f>I43/11</f>
        <v>13.636363636363637</v>
      </c>
      <c r="R43" s="7">
        <f>I43/11</f>
        <v>13.636363636363637</v>
      </c>
      <c r="S43" s="7">
        <f>I43/11</f>
        <v>13.636363636363637</v>
      </c>
      <c r="T43" s="7">
        <f>I43/11</f>
        <v>13.636363636363637</v>
      </c>
      <c r="U43" s="7">
        <f>I43/11</f>
        <v>13.636363636363637</v>
      </c>
      <c r="V43" s="6">
        <f t="shared" si="12"/>
        <v>150</v>
      </c>
    </row>
    <row r="44" spans="1:22" s="10" customFormat="1" ht="138.75" customHeight="1" x14ac:dyDescent="0.25">
      <c r="A44" s="76" t="s">
        <v>320</v>
      </c>
      <c r="B44" s="76" t="s">
        <v>210</v>
      </c>
      <c r="C44" s="145" t="s">
        <v>342</v>
      </c>
      <c r="D44" s="76" t="s">
        <v>343</v>
      </c>
      <c r="E44" s="76" t="s">
        <v>344</v>
      </c>
      <c r="F44" s="76" t="s">
        <v>289</v>
      </c>
      <c r="G44" s="76" t="s">
        <v>290</v>
      </c>
      <c r="H44" s="76" t="s">
        <v>54</v>
      </c>
      <c r="I44" s="28">
        <v>1850</v>
      </c>
      <c r="J44" s="28">
        <v>0</v>
      </c>
      <c r="K44" s="28">
        <v>0</v>
      </c>
      <c r="L44" s="28">
        <f>I44/10</f>
        <v>185</v>
      </c>
      <c r="M44" s="28">
        <f>I44/10</f>
        <v>185</v>
      </c>
      <c r="N44" s="28">
        <f>I44/10</f>
        <v>185</v>
      </c>
      <c r="O44" s="28">
        <f>I44/10</f>
        <v>185</v>
      </c>
      <c r="P44" s="28">
        <f>I44/10</f>
        <v>185</v>
      </c>
      <c r="Q44" s="28">
        <f>I44/10</f>
        <v>185</v>
      </c>
      <c r="R44" s="28">
        <f>I44/10</f>
        <v>185</v>
      </c>
      <c r="S44" s="28">
        <f>I44/10</f>
        <v>185</v>
      </c>
      <c r="T44" s="28">
        <f>I44/10</f>
        <v>185</v>
      </c>
      <c r="U44" s="28">
        <f>I44/10</f>
        <v>185</v>
      </c>
      <c r="V44" s="6">
        <f t="shared" si="12"/>
        <v>1850</v>
      </c>
    </row>
    <row r="45" spans="1:22" s="10" customFormat="1" ht="138.75" customHeight="1" x14ac:dyDescent="0.25">
      <c r="A45" s="76" t="s">
        <v>345</v>
      </c>
      <c r="B45" s="76" t="s">
        <v>210</v>
      </c>
      <c r="C45" s="146" t="s">
        <v>406</v>
      </c>
      <c r="D45" s="36" t="s">
        <v>347</v>
      </c>
      <c r="E45" s="36" t="s">
        <v>348</v>
      </c>
      <c r="F45" s="76" t="s">
        <v>298</v>
      </c>
      <c r="G45" s="76" t="s">
        <v>280</v>
      </c>
      <c r="H45" s="76" t="s">
        <v>54</v>
      </c>
      <c r="I45" s="28">
        <v>6000</v>
      </c>
      <c r="J45" s="28">
        <v>0</v>
      </c>
      <c r="K45" s="28">
        <v>0</v>
      </c>
      <c r="L45" s="28">
        <f>I45</f>
        <v>6000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6">
        <f t="shared" si="12"/>
        <v>6000</v>
      </c>
    </row>
    <row r="46" spans="1:22" s="10" customFormat="1" ht="149.25" customHeight="1" x14ac:dyDescent="0.25">
      <c r="A46" s="36" t="s">
        <v>346</v>
      </c>
      <c r="B46" s="76" t="s">
        <v>151</v>
      </c>
      <c r="C46" s="146" t="s">
        <v>407</v>
      </c>
      <c r="D46" s="36" t="s">
        <v>349</v>
      </c>
      <c r="E46" s="36" t="s">
        <v>350</v>
      </c>
      <c r="F46" s="76" t="s">
        <v>279</v>
      </c>
      <c r="G46" s="76" t="s">
        <v>280</v>
      </c>
      <c r="H46" s="76" t="s">
        <v>54</v>
      </c>
      <c r="I46" s="28">
        <f>3500-500</f>
        <v>3000</v>
      </c>
      <c r="J46" s="28">
        <v>0</v>
      </c>
      <c r="K46" s="28">
        <v>0</v>
      </c>
      <c r="L46" s="28">
        <v>0</v>
      </c>
      <c r="M46" s="27">
        <v>0</v>
      </c>
      <c r="N46" s="27">
        <v>0</v>
      </c>
      <c r="O46" s="27">
        <v>0</v>
      </c>
      <c r="P46" s="27">
        <v>0</v>
      </c>
      <c r="Q46" s="27">
        <v>3000</v>
      </c>
      <c r="R46" s="27">
        <v>0</v>
      </c>
      <c r="S46" s="27">
        <v>0</v>
      </c>
      <c r="T46" s="27">
        <v>0</v>
      </c>
      <c r="U46" s="27">
        <v>0</v>
      </c>
      <c r="V46" s="6">
        <f t="shared" si="12"/>
        <v>3000</v>
      </c>
    </row>
    <row r="47" spans="1:22" s="10" customFormat="1" ht="153.75" customHeight="1" x14ac:dyDescent="0.25">
      <c r="A47" s="80" t="s">
        <v>272</v>
      </c>
      <c r="B47" s="76" t="s">
        <v>151</v>
      </c>
      <c r="C47" s="145" t="s">
        <v>408</v>
      </c>
      <c r="D47" s="36" t="s">
        <v>351</v>
      </c>
      <c r="E47" s="36" t="s">
        <v>273</v>
      </c>
      <c r="F47" s="39" t="s">
        <v>99</v>
      </c>
      <c r="G47" s="76" t="s">
        <v>85</v>
      </c>
      <c r="H47" s="76" t="s">
        <v>54</v>
      </c>
      <c r="I47" s="28">
        <v>5348</v>
      </c>
      <c r="J47" s="4">
        <v>0</v>
      </c>
      <c r="K47" s="75">
        <v>0</v>
      </c>
      <c r="L47" s="75">
        <f>I47</f>
        <v>5348</v>
      </c>
      <c r="M47" s="7">
        <v>0</v>
      </c>
      <c r="N47" s="7">
        <v>0</v>
      </c>
      <c r="O47" s="4">
        <v>0</v>
      </c>
      <c r="P47" s="7">
        <v>0</v>
      </c>
      <c r="Q47" s="8">
        <v>0</v>
      </c>
      <c r="R47" s="7">
        <v>0</v>
      </c>
      <c r="S47" s="7">
        <v>0</v>
      </c>
      <c r="T47" s="7">
        <v>0</v>
      </c>
      <c r="U47" s="7">
        <v>0</v>
      </c>
      <c r="V47" s="6">
        <f t="shared" si="12"/>
        <v>5348</v>
      </c>
    </row>
    <row r="48" spans="1:22" s="10" customFormat="1" ht="142.5" customHeight="1" x14ac:dyDescent="0.25">
      <c r="A48" s="76" t="s">
        <v>462</v>
      </c>
      <c r="B48" s="76" t="s">
        <v>151</v>
      </c>
      <c r="C48" s="144" t="s">
        <v>460</v>
      </c>
      <c r="D48" s="76" t="s">
        <v>121</v>
      </c>
      <c r="E48" s="76" t="s">
        <v>120</v>
      </c>
      <c r="F48" s="39" t="s">
        <v>99</v>
      </c>
      <c r="G48" s="76" t="s">
        <v>85</v>
      </c>
      <c r="H48" s="76" t="s">
        <v>54</v>
      </c>
      <c r="I48" s="28">
        <f>1000+2000</f>
        <v>3000</v>
      </c>
      <c r="J48" s="75">
        <v>0</v>
      </c>
      <c r="K48" s="75">
        <v>0</v>
      </c>
      <c r="L48" s="75">
        <v>0</v>
      </c>
      <c r="M48" s="9">
        <v>0</v>
      </c>
      <c r="N48" s="9">
        <v>0</v>
      </c>
      <c r="O48" s="9">
        <v>0</v>
      </c>
      <c r="P48" s="9">
        <f>M48</f>
        <v>0</v>
      </c>
      <c r="Q48" s="9">
        <v>3000</v>
      </c>
      <c r="R48" s="9">
        <v>0</v>
      </c>
      <c r="S48" s="9">
        <f>P48</f>
        <v>0</v>
      </c>
      <c r="T48" s="9">
        <v>0</v>
      </c>
      <c r="U48" s="9">
        <v>0</v>
      </c>
      <c r="V48" s="6">
        <f t="shared" si="12"/>
        <v>3000</v>
      </c>
    </row>
    <row r="49" spans="1:22" s="10" customFormat="1" ht="94.5" customHeight="1" x14ac:dyDescent="0.25">
      <c r="A49" s="76" t="s">
        <v>272</v>
      </c>
      <c r="B49" s="76" t="s">
        <v>210</v>
      </c>
      <c r="C49" s="145" t="s">
        <v>409</v>
      </c>
      <c r="D49" s="36" t="s">
        <v>100</v>
      </c>
      <c r="E49" s="36" t="s">
        <v>101</v>
      </c>
      <c r="F49" s="29" t="s">
        <v>84</v>
      </c>
      <c r="G49" s="29" t="s">
        <v>85</v>
      </c>
      <c r="H49" s="81" t="s">
        <v>54</v>
      </c>
      <c r="I49" s="28">
        <v>1545.6</v>
      </c>
      <c r="J49" s="75">
        <v>0</v>
      </c>
      <c r="K49" s="75">
        <v>0</v>
      </c>
      <c r="L49" s="75">
        <v>0</v>
      </c>
      <c r="M49" s="7">
        <v>0</v>
      </c>
      <c r="N49" s="7">
        <v>0</v>
      </c>
      <c r="O49" s="7">
        <v>0</v>
      </c>
      <c r="P49" s="7">
        <v>1545.6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6">
        <f t="shared" si="12"/>
        <v>1545.6</v>
      </c>
    </row>
    <row r="50" spans="1:22" s="10" customFormat="1" ht="142.5" customHeight="1" x14ac:dyDescent="0.25">
      <c r="A50" s="76" t="s">
        <v>272</v>
      </c>
      <c r="B50" s="76" t="s">
        <v>210</v>
      </c>
      <c r="C50" s="145" t="s">
        <v>411</v>
      </c>
      <c r="D50" s="36" t="s">
        <v>274</v>
      </c>
      <c r="E50" s="36" t="s">
        <v>102</v>
      </c>
      <c r="F50" s="76" t="s">
        <v>92</v>
      </c>
      <c r="G50" s="29" t="s">
        <v>254</v>
      </c>
      <c r="H50" s="33" t="s">
        <v>54</v>
      </c>
      <c r="I50" s="28">
        <v>6272</v>
      </c>
      <c r="J50" s="4">
        <v>0</v>
      </c>
      <c r="K50" s="4">
        <v>0</v>
      </c>
      <c r="L50" s="4">
        <v>0</v>
      </c>
      <c r="M50" s="7">
        <f>I50</f>
        <v>6272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6">
        <f t="shared" si="12"/>
        <v>6272</v>
      </c>
    </row>
    <row r="51" spans="1:22" s="10" customFormat="1" ht="142.5" customHeight="1" x14ac:dyDescent="0.25">
      <c r="A51" s="76" t="s">
        <v>272</v>
      </c>
      <c r="B51" s="76" t="s">
        <v>210</v>
      </c>
      <c r="C51" s="144" t="s">
        <v>410</v>
      </c>
      <c r="D51" s="76" t="s">
        <v>103</v>
      </c>
      <c r="E51" s="76" t="s">
        <v>102</v>
      </c>
      <c r="F51" s="76" t="s">
        <v>92</v>
      </c>
      <c r="G51" s="29" t="s">
        <v>254</v>
      </c>
      <c r="H51" s="76" t="s">
        <v>54</v>
      </c>
      <c r="I51" s="28">
        <v>1708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1708</v>
      </c>
      <c r="R51" s="4">
        <v>0</v>
      </c>
      <c r="S51" s="4">
        <v>0</v>
      </c>
      <c r="T51" s="4">
        <v>0</v>
      </c>
      <c r="U51" s="4">
        <v>0</v>
      </c>
      <c r="V51" s="6">
        <f t="shared" si="12"/>
        <v>1708</v>
      </c>
    </row>
    <row r="52" spans="1:22" s="10" customFormat="1" ht="142.5" customHeight="1" x14ac:dyDescent="0.25">
      <c r="A52" s="80" t="s">
        <v>272</v>
      </c>
      <c r="B52" s="36" t="s">
        <v>210</v>
      </c>
      <c r="C52" s="147" t="s">
        <v>412</v>
      </c>
      <c r="D52" s="82" t="s">
        <v>354</v>
      </c>
      <c r="E52" s="82" t="s">
        <v>102</v>
      </c>
      <c r="F52" s="36" t="s">
        <v>92</v>
      </c>
      <c r="G52" s="73" t="s">
        <v>254</v>
      </c>
      <c r="H52" s="76" t="s">
        <v>54</v>
      </c>
      <c r="I52" s="28">
        <v>1500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1500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6">
        <f t="shared" si="12"/>
        <v>1500</v>
      </c>
    </row>
    <row r="53" spans="1:22" s="10" customFormat="1" ht="142.5" customHeight="1" x14ac:dyDescent="0.25">
      <c r="A53" s="76" t="s">
        <v>272</v>
      </c>
      <c r="B53" s="76" t="s">
        <v>210</v>
      </c>
      <c r="C53" s="144" t="s">
        <v>413</v>
      </c>
      <c r="D53" s="76" t="s">
        <v>353</v>
      </c>
      <c r="E53" s="76" t="s">
        <v>106</v>
      </c>
      <c r="F53" s="76" t="s">
        <v>293</v>
      </c>
      <c r="G53" s="29" t="s">
        <v>292</v>
      </c>
      <c r="H53" s="76" t="s">
        <v>54</v>
      </c>
      <c r="I53" s="41">
        <v>201</v>
      </c>
      <c r="J53" s="4">
        <v>0</v>
      </c>
      <c r="K53" s="75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201</v>
      </c>
      <c r="T53" s="4">
        <v>0</v>
      </c>
      <c r="U53" s="4">
        <v>0</v>
      </c>
      <c r="V53" s="6">
        <f t="shared" si="12"/>
        <v>201</v>
      </c>
    </row>
    <row r="54" spans="1:22" ht="153.75" customHeight="1" x14ac:dyDescent="0.25">
      <c r="A54" s="76" t="s">
        <v>245</v>
      </c>
      <c r="B54" s="76" t="s">
        <v>210</v>
      </c>
      <c r="C54" s="144" t="s">
        <v>352</v>
      </c>
      <c r="D54" s="76" t="s">
        <v>355</v>
      </c>
      <c r="E54" s="76" t="s">
        <v>463</v>
      </c>
      <c r="F54" s="29" t="s">
        <v>84</v>
      </c>
      <c r="G54" s="29" t="s">
        <v>85</v>
      </c>
      <c r="H54" s="76" t="s">
        <v>54</v>
      </c>
      <c r="I54" s="28">
        <v>1800</v>
      </c>
      <c r="J54" s="75">
        <v>0</v>
      </c>
      <c r="K54" s="75">
        <v>0</v>
      </c>
      <c r="L54" s="75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1800</v>
      </c>
      <c r="T54" s="7">
        <v>0</v>
      </c>
      <c r="U54" s="7">
        <v>0</v>
      </c>
      <c r="V54" s="6">
        <f t="shared" si="12"/>
        <v>1800</v>
      </c>
    </row>
    <row r="55" spans="1:22" ht="112.5" customHeight="1" x14ac:dyDescent="0.25">
      <c r="A55" s="76" t="s">
        <v>244</v>
      </c>
      <c r="B55" s="76" t="s">
        <v>210</v>
      </c>
      <c r="C55" s="144" t="s">
        <v>414</v>
      </c>
      <c r="D55" s="76" t="s">
        <v>86</v>
      </c>
      <c r="E55" s="76" t="s">
        <v>87</v>
      </c>
      <c r="F55" s="76" t="s">
        <v>218</v>
      </c>
      <c r="G55" s="76" t="s">
        <v>89</v>
      </c>
      <c r="H55" s="76" t="s">
        <v>54</v>
      </c>
      <c r="I55" s="28">
        <v>2500</v>
      </c>
      <c r="J55" s="75">
        <v>0</v>
      </c>
      <c r="K55" s="75">
        <v>0</v>
      </c>
      <c r="L55" s="75">
        <v>0</v>
      </c>
      <c r="M55" s="7">
        <v>0</v>
      </c>
      <c r="N55" s="7">
        <v>2500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6">
        <f t="shared" si="12"/>
        <v>2500</v>
      </c>
    </row>
    <row r="56" spans="1:22" ht="109.5" customHeight="1" x14ac:dyDescent="0.25">
      <c r="A56" s="76" t="s">
        <v>244</v>
      </c>
      <c r="B56" s="76" t="s">
        <v>151</v>
      </c>
      <c r="C56" s="144" t="s">
        <v>415</v>
      </c>
      <c r="D56" s="76" t="s">
        <v>86</v>
      </c>
      <c r="E56" s="76" t="s">
        <v>87</v>
      </c>
      <c r="F56" s="76" t="s">
        <v>88</v>
      </c>
      <c r="G56" s="76" t="s">
        <v>89</v>
      </c>
      <c r="H56" s="76" t="s">
        <v>54</v>
      </c>
      <c r="I56" s="28">
        <v>600</v>
      </c>
      <c r="J56" s="75">
        <v>0</v>
      </c>
      <c r="K56" s="75">
        <v>0</v>
      </c>
      <c r="L56" s="75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600</v>
      </c>
      <c r="T56" s="7">
        <v>0</v>
      </c>
      <c r="U56" s="7">
        <v>0</v>
      </c>
      <c r="V56" s="6">
        <f t="shared" si="12"/>
        <v>600</v>
      </c>
    </row>
    <row r="57" spans="1:22" s="10" customFormat="1" ht="129.75" customHeight="1" x14ac:dyDescent="0.25">
      <c r="A57" s="76" t="s">
        <v>244</v>
      </c>
      <c r="B57" s="76" t="s">
        <v>151</v>
      </c>
      <c r="C57" s="144" t="s">
        <v>416</v>
      </c>
      <c r="D57" s="76" t="s">
        <v>155</v>
      </c>
      <c r="E57" s="76" t="s">
        <v>240</v>
      </c>
      <c r="F57" s="76" t="s">
        <v>156</v>
      </c>
      <c r="G57" s="76" t="s">
        <v>157</v>
      </c>
      <c r="H57" s="76" t="s">
        <v>54</v>
      </c>
      <c r="I57" s="28">
        <v>240</v>
      </c>
      <c r="J57" s="75">
        <v>0</v>
      </c>
      <c r="K57" s="75">
        <v>0</v>
      </c>
      <c r="L57" s="75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240</v>
      </c>
      <c r="T57" s="7">
        <v>0</v>
      </c>
      <c r="U57" s="7">
        <v>0</v>
      </c>
      <c r="V57" s="6">
        <f t="shared" si="12"/>
        <v>240</v>
      </c>
    </row>
    <row r="58" spans="1:22" s="10" customFormat="1" ht="141.75" customHeight="1" x14ac:dyDescent="0.25">
      <c r="A58" s="76" t="s">
        <v>244</v>
      </c>
      <c r="B58" s="76" t="s">
        <v>151</v>
      </c>
      <c r="C58" s="148" t="s">
        <v>417</v>
      </c>
      <c r="D58" s="31" t="s">
        <v>258</v>
      </c>
      <c r="E58" s="31" t="s">
        <v>91</v>
      </c>
      <c r="F58" s="31" t="s">
        <v>124</v>
      </c>
      <c r="G58" s="32" t="s">
        <v>119</v>
      </c>
      <c r="H58" s="31" t="s">
        <v>54</v>
      </c>
      <c r="I58" s="28">
        <v>2400</v>
      </c>
      <c r="J58" s="75">
        <v>0</v>
      </c>
      <c r="K58" s="75">
        <v>0</v>
      </c>
      <c r="L58" s="75">
        <f>I58</f>
        <v>2400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6">
        <f t="shared" si="12"/>
        <v>2400</v>
      </c>
    </row>
    <row r="59" spans="1:22" s="10" customFormat="1" ht="108.75" customHeight="1" x14ac:dyDescent="0.25">
      <c r="A59" s="76" t="s">
        <v>244</v>
      </c>
      <c r="B59" s="31" t="s">
        <v>210</v>
      </c>
      <c r="C59" s="148" t="s">
        <v>418</v>
      </c>
      <c r="D59" s="31" t="s">
        <v>90</v>
      </c>
      <c r="E59" s="31" t="s">
        <v>91</v>
      </c>
      <c r="F59" s="31" t="s">
        <v>148</v>
      </c>
      <c r="G59" s="32" t="s">
        <v>147</v>
      </c>
      <c r="H59" s="31" t="s">
        <v>54</v>
      </c>
      <c r="I59" s="28">
        <v>3000</v>
      </c>
      <c r="J59" s="75">
        <v>0</v>
      </c>
      <c r="K59" s="75">
        <v>0</v>
      </c>
      <c r="L59" s="75">
        <f>I59</f>
        <v>3000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6">
        <f t="shared" si="12"/>
        <v>3000</v>
      </c>
    </row>
    <row r="60" spans="1:22" s="10" customFormat="1" ht="108.75" customHeight="1" x14ac:dyDescent="0.25">
      <c r="A60" s="76" t="s">
        <v>244</v>
      </c>
      <c r="B60" s="31" t="s">
        <v>210</v>
      </c>
      <c r="C60" s="148" t="s">
        <v>329</v>
      </c>
      <c r="D60" s="31" t="s">
        <v>90</v>
      </c>
      <c r="E60" s="31" t="s">
        <v>91</v>
      </c>
      <c r="F60" s="31" t="s">
        <v>291</v>
      </c>
      <c r="G60" s="32" t="s">
        <v>253</v>
      </c>
      <c r="H60" s="31" t="s">
        <v>33</v>
      </c>
      <c r="I60" s="28">
        <v>500</v>
      </c>
      <c r="J60" s="75">
        <v>0</v>
      </c>
      <c r="K60" s="75">
        <f>I60</f>
        <v>500</v>
      </c>
      <c r="L60" s="75">
        <v>0</v>
      </c>
      <c r="M60" s="74">
        <v>0</v>
      </c>
      <c r="N60" s="74">
        <v>0</v>
      </c>
      <c r="O60" s="74">
        <v>0</v>
      </c>
      <c r="P60" s="74">
        <v>0</v>
      </c>
      <c r="Q60" s="74">
        <v>0</v>
      </c>
      <c r="R60" s="74">
        <v>0</v>
      </c>
      <c r="S60" s="74">
        <v>0</v>
      </c>
      <c r="T60" s="74">
        <v>0</v>
      </c>
      <c r="U60" s="74">
        <v>0</v>
      </c>
      <c r="V60" s="6">
        <f t="shared" si="12"/>
        <v>500</v>
      </c>
    </row>
    <row r="61" spans="1:22" s="10" customFormat="1" ht="201.75" customHeight="1" x14ac:dyDescent="0.25">
      <c r="A61" s="38" t="s">
        <v>28</v>
      </c>
      <c r="B61" s="76" t="s">
        <v>151</v>
      </c>
      <c r="C61" s="144" t="s">
        <v>312</v>
      </c>
      <c r="D61" s="76" t="s">
        <v>466</v>
      </c>
      <c r="E61" s="76" t="s">
        <v>367</v>
      </c>
      <c r="F61" s="31" t="s">
        <v>259</v>
      </c>
      <c r="G61" s="32" t="s">
        <v>260</v>
      </c>
      <c r="H61" s="31" t="s">
        <v>54</v>
      </c>
      <c r="I61" s="28">
        <f>3200+2900</f>
        <v>6100</v>
      </c>
      <c r="J61" s="75">
        <v>0</v>
      </c>
      <c r="K61" s="75">
        <v>0</v>
      </c>
      <c r="L61" s="75">
        <v>0</v>
      </c>
      <c r="M61" s="7">
        <v>0</v>
      </c>
      <c r="N61" s="7">
        <v>0</v>
      </c>
      <c r="O61" s="7">
        <v>0</v>
      </c>
      <c r="P61" s="7">
        <v>6100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6">
        <f t="shared" si="12"/>
        <v>6100</v>
      </c>
    </row>
    <row r="62" spans="1:22" s="10" customFormat="1" ht="182.25" customHeight="1" x14ac:dyDescent="0.25">
      <c r="A62" s="76" t="s">
        <v>28</v>
      </c>
      <c r="B62" s="76" t="s">
        <v>151</v>
      </c>
      <c r="C62" s="144" t="s">
        <v>356</v>
      </c>
      <c r="D62" s="83" t="s">
        <v>494</v>
      </c>
      <c r="E62" s="36" t="s">
        <v>366</v>
      </c>
      <c r="F62" s="76" t="s">
        <v>124</v>
      </c>
      <c r="G62" s="76" t="s">
        <v>119</v>
      </c>
      <c r="H62" s="33" t="s">
        <v>54</v>
      </c>
      <c r="I62" s="28">
        <f>3600-600</f>
        <v>3000</v>
      </c>
      <c r="J62" s="75">
        <v>0</v>
      </c>
      <c r="K62" s="75">
        <v>0</v>
      </c>
      <c r="L62" s="75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3000</v>
      </c>
      <c r="S62" s="7">
        <v>0</v>
      </c>
      <c r="T62" s="8">
        <v>0</v>
      </c>
      <c r="U62" s="8">
        <v>0</v>
      </c>
      <c r="V62" s="6">
        <f t="shared" si="12"/>
        <v>3000</v>
      </c>
    </row>
    <row r="63" spans="1:22" s="10" customFormat="1" ht="123.75" customHeight="1" x14ac:dyDescent="0.25">
      <c r="A63" s="76" t="s">
        <v>245</v>
      </c>
      <c r="B63" s="31" t="s">
        <v>210</v>
      </c>
      <c r="C63" s="144" t="s">
        <v>306</v>
      </c>
      <c r="D63" s="76" t="s">
        <v>365</v>
      </c>
      <c r="E63" s="76" t="s">
        <v>364</v>
      </c>
      <c r="F63" s="76" t="s">
        <v>307</v>
      </c>
      <c r="G63" s="76" t="s">
        <v>122</v>
      </c>
      <c r="H63" s="33" t="s">
        <v>54</v>
      </c>
      <c r="I63" s="28">
        <v>350</v>
      </c>
      <c r="J63" s="75">
        <v>0</v>
      </c>
      <c r="K63" s="75">
        <v>0</v>
      </c>
      <c r="L63" s="75">
        <v>0</v>
      </c>
      <c r="M63" s="7">
        <v>0</v>
      </c>
      <c r="N63" s="7">
        <v>0</v>
      </c>
      <c r="O63" s="7">
        <f>I63</f>
        <v>350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6">
        <f t="shared" si="12"/>
        <v>350</v>
      </c>
    </row>
    <row r="64" spans="1:22" s="10" customFormat="1" ht="129.75" customHeight="1" x14ac:dyDescent="0.25">
      <c r="A64" s="76" t="s">
        <v>245</v>
      </c>
      <c r="B64" s="31" t="s">
        <v>210</v>
      </c>
      <c r="C64" s="144" t="s">
        <v>331</v>
      </c>
      <c r="D64" s="76" t="s">
        <v>362</v>
      </c>
      <c r="E64" s="76" t="s">
        <v>363</v>
      </c>
      <c r="F64" s="76" t="s">
        <v>295</v>
      </c>
      <c r="G64" s="40" t="s">
        <v>294</v>
      </c>
      <c r="H64" s="33" t="s">
        <v>54</v>
      </c>
      <c r="I64" s="28">
        <v>950</v>
      </c>
      <c r="J64" s="75">
        <v>0</v>
      </c>
      <c r="K64" s="75">
        <v>0</v>
      </c>
      <c r="L64" s="75">
        <v>0</v>
      </c>
      <c r="M64" s="7">
        <v>0</v>
      </c>
      <c r="N64" s="7">
        <v>0</v>
      </c>
      <c r="O64" s="7">
        <v>0</v>
      </c>
      <c r="P64" s="7">
        <f>I64</f>
        <v>950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6">
        <f t="shared" si="12"/>
        <v>950</v>
      </c>
    </row>
    <row r="65" spans="1:22" s="10" customFormat="1" ht="156" customHeight="1" x14ac:dyDescent="0.25">
      <c r="A65" s="76" t="s">
        <v>245</v>
      </c>
      <c r="B65" s="31" t="s">
        <v>151</v>
      </c>
      <c r="C65" s="144" t="s">
        <v>419</v>
      </c>
      <c r="D65" s="76" t="s">
        <v>358</v>
      </c>
      <c r="E65" s="76" t="s">
        <v>359</v>
      </c>
      <c r="F65" s="76" t="s">
        <v>118</v>
      </c>
      <c r="G65" s="40" t="s">
        <v>122</v>
      </c>
      <c r="H65" s="33" t="s">
        <v>54</v>
      </c>
      <c r="I65" s="28">
        <f>300+1300+1000-600</f>
        <v>2000</v>
      </c>
      <c r="J65" s="75">
        <v>0</v>
      </c>
      <c r="K65" s="75">
        <v>0</v>
      </c>
      <c r="L65" s="75">
        <f>I65</f>
        <v>2000</v>
      </c>
      <c r="M65" s="74">
        <v>0</v>
      </c>
      <c r="N65" s="74">
        <v>0</v>
      </c>
      <c r="O65" s="74">
        <v>0</v>
      </c>
      <c r="P65" s="74">
        <v>0</v>
      </c>
      <c r="Q65" s="74">
        <v>0</v>
      </c>
      <c r="R65" s="74">
        <v>0</v>
      </c>
      <c r="S65" s="74">
        <v>0</v>
      </c>
      <c r="T65" s="74">
        <v>0</v>
      </c>
      <c r="U65" s="74">
        <v>0</v>
      </c>
      <c r="V65" s="6">
        <f t="shared" si="12"/>
        <v>2000</v>
      </c>
    </row>
    <row r="66" spans="1:22" s="10" customFormat="1" ht="134.25" customHeight="1" x14ac:dyDescent="0.25">
      <c r="A66" s="38" t="s">
        <v>28</v>
      </c>
      <c r="B66" s="76" t="s">
        <v>151</v>
      </c>
      <c r="C66" s="144" t="s">
        <v>357</v>
      </c>
      <c r="D66" s="76" t="s">
        <v>360</v>
      </c>
      <c r="E66" s="76" t="s">
        <v>361</v>
      </c>
      <c r="F66" s="76" t="s">
        <v>382</v>
      </c>
      <c r="G66" s="76" t="s">
        <v>308</v>
      </c>
      <c r="H66" s="33" t="s">
        <v>54</v>
      </c>
      <c r="I66" s="28">
        <v>1000</v>
      </c>
      <c r="J66" s="75">
        <v>0</v>
      </c>
      <c r="K66" s="75">
        <v>0</v>
      </c>
      <c r="L66" s="75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1000</v>
      </c>
      <c r="T66" s="7">
        <v>0</v>
      </c>
      <c r="U66" s="7">
        <v>0</v>
      </c>
      <c r="V66" s="6">
        <f t="shared" si="12"/>
        <v>1000</v>
      </c>
    </row>
    <row r="67" spans="1:22" s="10" customFormat="1" ht="197.25" customHeight="1" x14ac:dyDescent="0.25">
      <c r="A67" s="76" t="s">
        <v>28</v>
      </c>
      <c r="B67" s="76" t="s">
        <v>151</v>
      </c>
      <c r="C67" s="144" t="s">
        <v>443</v>
      </c>
      <c r="D67" s="76" t="s">
        <v>444</v>
      </c>
      <c r="E67" s="76" t="s">
        <v>371</v>
      </c>
      <c r="F67" s="76" t="s">
        <v>118</v>
      </c>
      <c r="G67" s="40" t="s">
        <v>122</v>
      </c>
      <c r="H67" s="33" t="s">
        <v>54</v>
      </c>
      <c r="I67" s="28">
        <v>32500</v>
      </c>
      <c r="J67" s="84">
        <v>0</v>
      </c>
      <c r="K67" s="75">
        <v>0</v>
      </c>
      <c r="L67" s="75">
        <v>0</v>
      </c>
      <c r="M67" s="7">
        <v>0</v>
      </c>
      <c r="N67" s="7">
        <v>0</v>
      </c>
      <c r="O67" s="7">
        <v>32500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6">
        <f t="shared" si="12"/>
        <v>32500</v>
      </c>
    </row>
    <row r="68" spans="1:22" s="10" customFormat="1" ht="197.25" customHeight="1" x14ac:dyDescent="0.25">
      <c r="A68" s="76" t="s">
        <v>245</v>
      </c>
      <c r="B68" s="76" t="s">
        <v>151</v>
      </c>
      <c r="C68" s="144" t="s">
        <v>368</v>
      </c>
      <c r="D68" s="76" t="s">
        <v>370</v>
      </c>
      <c r="E68" s="76" t="s">
        <v>369</v>
      </c>
      <c r="F68" s="76" t="s">
        <v>309</v>
      </c>
      <c r="G68" s="76" t="s">
        <v>254</v>
      </c>
      <c r="H68" s="33" t="s">
        <v>54</v>
      </c>
      <c r="I68" s="28">
        <f>2600-400</f>
        <v>2200</v>
      </c>
      <c r="J68" s="75">
        <v>0</v>
      </c>
      <c r="K68" s="75">
        <v>0</v>
      </c>
      <c r="L68" s="75">
        <v>0</v>
      </c>
      <c r="M68" s="7">
        <v>0</v>
      </c>
      <c r="N68" s="7">
        <v>0</v>
      </c>
      <c r="O68" s="7">
        <v>2200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6">
        <f t="shared" si="12"/>
        <v>2200</v>
      </c>
    </row>
    <row r="69" spans="1:22" s="10" customFormat="1" ht="143.25" customHeight="1" x14ac:dyDescent="0.25">
      <c r="A69" s="76" t="s">
        <v>245</v>
      </c>
      <c r="B69" s="76" t="s">
        <v>151</v>
      </c>
      <c r="C69" s="144" t="s">
        <v>420</v>
      </c>
      <c r="D69" s="76" t="s">
        <v>468</v>
      </c>
      <c r="E69" s="76" t="s">
        <v>372</v>
      </c>
      <c r="F69" s="76" t="s">
        <v>118</v>
      </c>
      <c r="G69" s="76" t="s">
        <v>122</v>
      </c>
      <c r="H69" s="33" t="s">
        <v>54</v>
      </c>
      <c r="I69" s="28">
        <f>9000-1000-1000</f>
        <v>7000</v>
      </c>
      <c r="J69" s="75">
        <v>0</v>
      </c>
      <c r="K69" s="75">
        <v>0</v>
      </c>
      <c r="L69" s="75">
        <v>0</v>
      </c>
      <c r="M69" s="7">
        <v>0</v>
      </c>
      <c r="N69" s="7">
        <v>0</v>
      </c>
      <c r="O69" s="7">
        <v>0</v>
      </c>
      <c r="P69" s="7">
        <v>0</v>
      </c>
      <c r="Q69" s="7">
        <v>7000</v>
      </c>
      <c r="R69" s="7">
        <v>0</v>
      </c>
      <c r="S69" s="7">
        <v>0</v>
      </c>
      <c r="T69" s="7">
        <v>0</v>
      </c>
      <c r="U69" s="7">
        <v>0</v>
      </c>
      <c r="V69" s="6">
        <f t="shared" si="12"/>
        <v>7000</v>
      </c>
    </row>
    <row r="70" spans="1:22" s="10" customFormat="1" ht="150.75" customHeight="1" x14ac:dyDescent="0.25">
      <c r="A70" s="76" t="s">
        <v>245</v>
      </c>
      <c r="B70" s="76" t="s">
        <v>151</v>
      </c>
      <c r="C70" s="144" t="s">
        <v>464</v>
      </c>
      <c r="D70" s="76" t="s">
        <v>465</v>
      </c>
      <c r="E70" s="76" t="s">
        <v>373</v>
      </c>
      <c r="F70" s="76" t="s">
        <v>309</v>
      </c>
      <c r="G70" s="76" t="s">
        <v>254</v>
      </c>
      <c r="H70" s="33" t="s">
        <v>54</v>
      </c>
      <c r="I70" s="28">
        <v>2240</v>
      </c>
      <c r="J70" s="75">
        <v>0</v>
      </c>
      <c r="K70" s="75">
        <v>0</v>
      </c>
      <c r="L70" s="75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2240</v>
      </c>
      <c r="T70" s="7">
        <v>0</v>
      </c>
      <c r="U70" s="7">
        <v>0</v>
      </c>
      <c r="V70" s="6">
        <f t="shared" si="12"/>
        <v>2240</v>
      </c>
    </row>
    <row r="71" spans="1:22" ht="115.5" customHeight="1" x14ac:dyDescent="0.25">
      <c r="A71" s="76" t="s">
        <v>246</v>
      </c>
      <c r="B71" s="76" t="s">
        <v>210</v>
      </c>
      <c r="C71" s="144" t="s">
        <v>252</v>
      </c>
      <c r="D71" s="76" t="s">
        <v>104</v>
      </c>
      <c r="E71" s="76" t="s">
        <v>105</v>
      </c>
      <c r="F71" s="76" t="s">
        <v>138</v>
      </c>
      <c r="G71" s="40" t="s">
        <v>139</v>
      </c>
      <c r="H71" s="76" t="s">
        <v>54</v>
      </c>
      <c r="I71" s="28">
        <v>336</v>
      </c>
      <c r="J71" s="75">
        <v>336</v>
      </c>
      <c r="K71" s="75">
        <v>0</v>
      </c>
      <c r="L71" s="75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6">
        <f t="shared" si="12"/>
        <v>336</v>
      </c>
    </row>
    <row r="72" spans="1:22" s="1" customFormat="1" ht="111" customHeight="1" x14ac:dyDescent="0.25">
      <c r="A72" s="76" t="s">
        <v>246</v>
      </c>
      <c r="B72" s="76" t="s">
        <v>210</v>
      </c>
      <c r="C72" s="144" t="s">
        <v>421</v>
      </c>
      <c r="D72" s="76" t="s">
        <v>313</v>
      </c>
      <c r="E72" s="76" t="s">
        <v>106</v>
      </c>
      <c r="F72" s="76" t="s">
        <v>138</v>
      </c>
      <c r="G72" s="40" t="s">
        <v>139</v>
      </c>
      <c r="H72" s="76" t="s">
        <v>54</v>
      </c>
      <c r="I72" s="28">
        <v>1456</v>
      </c>
      <c r="J72" s="75">
        <v>1456</v>
      </c>
      <c r="K72" s="75">
        <v>0</v>
      </c>
      <c r="L72" s="75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6">
        <f t="shared" si="12"/>
        <v>1456</v>
      </c>
    </row>
    <row r="73" spans="1:22" s="2" customFormat="1" ht="116.25" customHeight="1" x14ac:dyDescent="0.25">
      <c r="A73" s="76" t="s">
        <v>246</v>
      </c>
      <c r="B73" s="76" t="s">
        <v>210</v>
      </c>
      <c r="C73" s="144" t="s">
        <v>422</v>
      </c>
      <c r="D73" s="76" t="s">
        <v>107</v>
      </c>
      <c r="E73" s="76" t="s">
        <v>106</v>
      </c>
      <c r="F73" s="76" t="s">
        <v>138</v>
      </c>
      <c r="G73" s="40" t="s">
        <v>139</v>
      </c>
      <c r="H73" s="39" t="s">
        <v>54</v>
      </c>
      <c r="I73" s="28">
        <f>2000-1000</f>
        <v>1000</v>
      </c>
      <c r="J73" s="75">
        <f>I73</f>
        <v>1000</v>
      </c>
      <c r="K73" s="75">
        <v>0</v>
      </c>
      <c r="L73" s="75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6">
        <f t="shared" si="12"/>
        <v>1000</v>
      </c>
    </row>
    <row r="74" spans="1:22" s="3" customFormat="1" ht="123" customHeight="1" x14ac:dyDescent="0.25">
      <c r="A74" s="76" t="s">
        <v>246</v>
      </c>
      <c r="B74" s="76" t="s">
        <v>210</v>
      </c>
      <c r="C74" s="149" t="s">
        <v>442</v>
      </c>
      <c r="D74" s="85" t="s">
        <v>145</v>
      </c>
      <c r="E74" s="85" t="s">
        <v>146</v>
      </c>
      <c r="F74" s="35" t="s">
        <v>154</v>
      </c>
      <c r="G74" s="76" t="s">
        <v>144</v>
      </c>
      <c r="H74" s="33" t="s">
        <v>54</v>
      </c>
      <c r="I74" s="28">
        <v>600</v>
      </c>
      <c r="J74" s="4">
        <v>0</v>
      </c>
      <c r="K74" s="75">
        <v>0</v>
      </c>
      <c r="L74" s="75">
        <v>0</v>
      </c>
      <c r="M74" s="7">
        <v>0</v>
      </c>
      <c r="N74" s="7">
        <v>0</v>
      </c>
      <c r="O74" s="4">
        <v>0</v>
      </c>
      <c r="P74" s="7">
        <v>0</v>
      </c>
      <c r="Q74" s="8">
        <v>0</v>
      </c>
      <c r="R74" s="7">
        <v>0</v>
      </c>
      <c r="S74" s="7">
        <v>0</v>
      </c>
      <c r="T74" s="7">
        <v>600</v>
      </c>
      <c r="U74" s="7">
        <v>0</v>
      </c>
      <c r="V74" s="6">
        <f t="shared" si="12"/>
        <v>600</v>
      </c>
    </row>
    <row r="75" spans="1:22" ht="228" customHeight="1" x14ac:dyDescent="0.25">
      <c r="A75" s="76" t="s">
        <v>28</v>
      </c>
      <c r="B75" s="76" t="s">
        <v>150</v>
      </c>
      <c r="C75" s="144" t="s">
        <v>423</v>
      </c>
      <c r="D75" s="76" t="s">
        <v>142</v>
      </c>
      <c r="E75" s="76" t="s">
        <v>143</v>
      </c>
      <c r="F75" s="76" t="s">
        <v>154</v>
      </c>
      <c r="G75" s="40" t="s">
        <v>144</v>
      </c>
      <c r="H75" s="76" t="s">
        <v>54</v>
      </c>
      <c r="I75" s="28">
        <v>1500</v>
      </c>
      <c r="J75" s="4">
        <v>0</v>
      </c>
      <c r="K75" s="75">
        <v>0</v>
      </c>
      <c r="L75" s="75">
        <v>0</v>
      </c>
      <c r="M75" s="8">
        <v>0</v>
      </c>
      <c r="N75" s="8">
        <v>0</v>
      </c>
      <c r="O75" s="8">
        <v>0</v>
      </c>
      <c r="P75" s="8">
        <v>1500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6">
        <f t="shared" ref="V75:V104" si="25">SUM(J75:U75)</f>
        <v>1500</v>
      </c>
    </row>
    <row r="76" spans="1:22" s="10" customFormat="1" ht="228" customHeight="1" x14ac:dyDescent="0.25">
      <c r="A76" s="76" t="s">
        <v>28</v>
      </c>
      <c r="B76" s="76" t="s">
        <v>150</v>
      </c>
      <c r="C76" s="144" t="s">
        <v>424</v>
      </c>
      <c r="D76" s="76" t="s">
        <v>142</v>
      </c>
      <c r="E76" s="76" t="s">
        <v>143</v>
      </c>
      <c r="F76" s="76" t="s">
        <v>154</v>
      </c>
      <c r="G76" s="40" t="s">
        <v>144</v>
      </c>
      <c r="H76" s="76" t="s">
        <v>54</v>
      </c>
      <c r="I76" s="28">
        <v>2000</v>
      </c>
      <c r="J76" s="4">
        <v>0</v>
      </c>
      <c r="K76" s="75">
        <v>0</v>
      </c>
      <c r="L76" s="75">
        <v>0</v>
      </c>
      <c r="M76" s="75">
        <v>0</v>
      </c>
      <c r="N76" s="75">
        <v>0</v>
      </c>
      <c r="O76" s="75">
        <v>0</v>
      </c>
      <c r="P76" s="75">
        <v>0</v>
      </c>
      <c r="Q76" s="75">
        <v>0</v>
      </c>
      <c r="R76" s="75">
        <v>0</v>
      </c>
      <c r="S76" s="75">
        <v>2000</v>
      </c>
      <c r="T76" s="75">
        <v>0</v>
      </c>
      <c r="U76" s="75">
        <v>0</v>
      </c>
      <c r="V76" s="6">
        <f t="shared" si="25"/>
        <v>2000</v>
      </c>
    </row>
    <row r="77" spans="1:22" s="10" customFormat="1" ht="177" customHeight="1" x14ac:dyDescent="0.25">
      <c r="A77" s="76" t="s">
        <v>245</v>
      </c>
      <c r="B77" s="76" t="s">
        <v>152</v>
      </c>
      <c r="C77" s="144" t="s">
        <v>425</v>
      </c>
      <c r="D77" s="76" t="s">
        <v>330</v>
      </c>
      <c r="E77" s="76" t="s">
        <v>375</v>
      </c>
      <c r="F77" s="76" t="s">
        <v>118</v>
      </c>
      <c r="G77" s="40" t="s">
        <v>122</v>
      </c>
      <c r="H77" s="76" t="s">
        <v>54</v>
      </c>
      <c r="I77" s="28">
        <v>4592</v>
      </c>
      <c r="J77" s="75">
        <v>0</v>
      </c>
      <c r="K77" s="75">
        <v>0</v>
      </c>
      <c r="L77" s="75">
        <v>0</v>
      </c>
      <c r="M77" s="28">
        <v>0</v>
      </c>
      <c r="N77" s="8">
        <v>0</v>
      </c>
      <c r="O77" s="8">
        <v>0</v>
      </c>
      <c r="P77" s="8">
        <v>4592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6">
        <f t="shared" si="25"/>
        <v>4592</v>
      </c>
    </row>
    <row r="78" spans="1:22" s="10" customFormat="1" ht="190.5" customHeight="1" x14ac:dyDescent="0.25">
      <c r="A78" s="76" t="s">
        <v>245</v>
      </c>
      <c r="B78" s="76" t="s">
        <v>152</v>
      </c>
      <c r="C78" s="145" t="s">
        <v>426</v>
      </c>
      <c r="D78" s="36" t="s">
        <v>374</v>
      </c>
      <c r="E78" s="76" t="s">
        <v>375</v>
      </c>
      <c r="F78" s="76" t="s">
        <v>118</v>
      </c>
      <c r="G78" s="40" t="s">
        <v>122</v>
      </c>
      <c r="H78" s="76" t="s">
        <v>54</v>
      </c>
      <c r="I78" s="28">
        <v>500</v>
      </c>
      <c r="J78" s="75">
        <v>0</v>
      </c>
      <c r="K78" s="75">
        <v>0</v>
      </c>
      <c r="L78" s="75">
        <v>0</v>
      </c>
      <c r="M78" s="28">
        <v>0</v>
      </c>
      <c r="N78" s="75">
        <v>0</v>
      </c>
      <c r="O78" s="75">
        <v>0</v>
      </c>
      <c r="P78" s="75">
        <v>500</v>
      </c>
      <c r="Q78" s="75">
        <v>0</v>
      </c>
      <c r="R78" s="75">
        <v>0</v>
      </c>
      <c r="S78" s="75">
        <v>0</v>
      </c>
      <c r="T78" s="75">
        <v>0</v>
      </c>
      <c r="U78" s="75">
        <v>0</v>
      </c>
      <c r="V78" s="6">
        <f t="shared" si="25"/>
        <v>500</v>
      </c>
    </row>
    <row r="79" spans="1:22" ht="157.5" customHeight="1" x14ac:dyDescent="0.25">
      <c r="A79" s="36" t="s">
        <v>28</v>
      </c>
      <c r="B79" s="36" t="s">
        <v>151</v>
      </c>
      <c r="C79" s="145" t="s">
        <v>250</v>
      </c>
      <c r="D79" s="36" t="s">
        <v>265</v>
      </c>
      <c r="E79" s="36" t="s">
        <v>115</v>
      </c>
      <c r="F79" s="36" t="s">
        <v>116</v>
      </c>
      <c r="G79" s="37" t="s">
        <v>114</v>
      </c>
      <c r="H79" s="36" t="s">
        <v>54</v>
      </c>
      <c r="I79" s="86">
        <f>221244.54-12500</f>
        <v>208744.54</v>
      </c>
      <c r="J79" s="75">
        <f>I79/12</f>
        <v>17395.378333333334</v>
      </c>
      <c r="K79" s="75">
        <f t="shared" ref="K79:U79" si="26">J79</f>
        <v>17395.378333333334</v>
      </c>
      <c r="L79" s="75">
        <f t="shared" si="26"/>
        <v>17395.378333333334</v>
      </c>
      <c r="M79" s="7">
        <f t="shared" si="26"/>
        <v>17395.378333333334</v>
      </c>
      <c r="N79" s="7">
        <f t="shared" si="26"/>
        <v>17395.378333333334</v>
      </c>
      <c r="O79" s="7">
        <f t="shared" si="26"/>
        <v>17395.378333333334</v>
      </c>
      <c r="P79" s="7">
        <f t="shared" si="26"/>
        <v>17395.378333333334</v>
      </c>
      <c r="Q79" s="7">
        <f t="shared" si="26"/>
        <v>17395.378333333334</v>
      </c>
      <c r="R79" s="7">
        <f t="shared" si="26"/>
        <v>17395.378333333334</v>
      </c>
      <c r="S79" s="7">
        <f t="shared" si="26"/>
        <v>17395.378333333334</v>
      </c>
      <c r="T79" s="7">
        <f t="shared" si="26"/>
        <v>17395.378333333334</v>
      </c>
      <c r="U79" s="7">
        <f t="shared" si="26"/>
        <v>17395.378333333334</v>
      </c>
      <c r="V79" s="6">
        <f t="shared" si="25"/>
        <v>208744.53999999995</v>
      </c>
    </row>
    <row r="80" spans="1:22" s="10" customFormat="1" ht="137.25" customHeight="1" x14ac:dyDescent="0.25">
      <c r="A80" s="76" t="s">
        <v>28</v>
      </c>
      <c r="B80" s="76" t="s">
        <v>151</v>
      </c>
      <c r="C80" s="144" t="s">
        <v>427</v>
      </c>
      <c r="D80" s="76" t="s">
        <v>314</v>
      </c>
      <c r="E80" s="76" t="s">
        <v>120</v>
      </c>
      <c r="F80" s="39" t="s">
        <v>53</v>
      </c>
      <c r="G80" s="76" t="s">
        <v>123</v>
      </c>
      <c r="H80" s="76" t="s">
        <v>54</v>
      </c>
      <c r="I80" s="28">
        <v>297742.82</v>
      </c>
      <c r="J80" s="75">
        <f>I80/12</f>
        <v>24811.901666666668</v>
      </c>
      <c r="K80" s="75">
        <f>I80/12</f>
        <v>24811.901666666668</v>
      </c>
      <c r="L80" s="75">
        <f>I80/12</f>
        <v>24811.901666666668</v>
      </c>
      <c r="M80" s="75">
        <f>I80/12</f>
        <v>24811.901666666668</v>
      </c>
      <c r="N80" s="75">
        <f>I80/12</f>
        <v>24811.901666666668</v>
      </c>
      <c r="O80" s="75">
        <f>I80/12</f>
        <v>24811.901666666668</v>
      </c>
      <c r="P80" s="75">
        <f>I80/12</f>
        <v>24811.901666666668</v>
      </c>
      <c r="Q80" s="75">
        <f>I80/12</f>
        <v>24811.901666666668</v>
      </c>
      <c r="R80" s="75">
        <f>I80/12</f>
        <v>24811.901666666668</v>
      </c>
      <c r="S80" s="75">
        <f>I80/12</f>
        <v>24811.901666666668</v>
      </c>
      <c r="T80" s="75">
        <f>I80/12</f>
        <v>24811.901666666668</v>
      </c>
      <c r="U80" s="75">
        <f>I80/12</f>
        <v>24811.901666666668</v>
      </c>
      <c r="V80" s="6">
        <f t="shared" si="25"/>
        <v>297742.82</v>
      </c>
    </row>
    <row r="81" spans="1:23" ht="108" customHeight="1" x14ac:dyDescent="0.25">
      <c r="A81" s="38" t="s">
        <v>28</v>
      </c>
      <c r="B81" s="76" t="s">
        <v>151</v>
      </c>
      <c r="C81" s="144" t="s">
        <v>428</v>
      </c>
      <c r="D81" s="76" t="s">
        <v>235</v>
      </c>
      <c r="E81" s="76" t="s">
        <v>211</v>
      </c>
      <c r="F81" s="39" t="s">
        <v>118</v>
      </c>
      <c r="G81" s="40" t="s">
        <v>122</v>
      </c>
      <c r="H81" s="76" t="s">
        <v>54</v>
      </c>
      <c r="I81" s="41">
        <f>1500-500</f>
        <v>1000</v>
      </c>
      <c r="J81" s="75">
        <v>0</v>
      </c>
      <c r="K81" s="75">
        <v>0</v>
      </c>
      <c r="L81" s="75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1000</v>
      </c>
      <c r="T81" s="7">
        <v>0</v>
      </c>
      <c r="U81" s="7">
        <v>0</v>
      </c>
      <c r="V81" s="6">
        <f t="shared" si="25"/>
        <v>1000</v>
      </c>
    </row>
    <row r="82" spans="1:23" s="10" customFormat="1" ht="114.75" customHeight="1" x14ac:dyDescent="0.25">
      <c r="A82" s="76" t="s">
        <v>28</v>
      </c>
      <c r="B82" s="76" t="s">
        <v>151</v>
      </c>
      <c r="C82" s="144" t="s">
        <v>429</v>
      </c>
      <c r="D82" s="76" t="s">
        <v>315</v>
      </c>
      <c r="E82" s="76" t="s">
        <v>117</v>
      </c>
      <c r="F82" s="76" t="s">
        <v>124</v>
      </c>
      <c r="G82" s="76" t="s">
        <v>119</v>
      </c>
      <c r="H82" s="76" t="s">
        <v>54</v>
      </c>
      <c r="I82" s="28">
        <v>500</v>
      </c>
      <c r="J82" s="75">
        <v>0</v>
      </c>
      <c r="K82" s="75">
        <v>0</v>
      </c>
      <c r="L82" s="75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500</v>
      </c>
      <c r="T82" s="9">
        <v>0</v>
      </c>
      <c r="U82" s="9">
        <v>0</v>
      </c>
      <c r="V82" s="6">
        <f t="shared" si="25"/>
        <v>500</v>
      </c>
    </row>
    <row r="83" spans="1:23" ht="119.25" customHeight="1" x14ac:dyDescent="0.25">
      <c r="A83" s="76" t="s">
        <v>28</v>
      </c>
      <c r="B83" s="76" t="s">
        <v>151</v>
      </c>
      <c r="C83" s="144" t="s">
        <v>216</v>
      </c>
      <c r="D83" s="76" t="s">
        <v>121</v>
      </c>
      <c r="E83" s="76" t="s">
        <v>120</v>
      </c>
      <c r="F83" s="39" t="s">
        <v>118</v>
      </c>
      <c r="G83" s="76" t="s">
        <v>122</v>
      </c>
      <c r="H83" s="76" t="s">
        <v>54</v>
      </c>
      <c r="I83" s="28">
        <v>2680</v>
      </c>
      <c r="J83" s="75">
        <v>0</v>
      </c>
      <c r="K83" s="75">
        <v>0</v>
      </c>
      <c r="L83" s="75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2680</v>
      </c>
      <c r="T83" s="7">
        <v>0</v>
      </c>
      <c r="U83" s="7">
        <v>0</v>
      </c>
      <c r="V83" s="6">
        <f t="shared" si="25"/>
        <v>2680</v>
      </c>
    </row>
    <row r="84" spans="1:23" s="10" customFormat="1" ht="119.25" customHeight="1" x14ac:dyDescent="0.25">
      <c r="A84" s="87" t="s">
        <v>28</v>
      </c>
      <c r="B84" s="87" t="s">
        <v>151</v>
      </c>
      <c r="C84" s="144" t="s">
        <v>430</v>
      </c>
      <c r="D84" s="87" t="s">
        <v>316</v>
      </c>
      <c r="E84" s="87" t="s">
        <v>120</v>
      </c>
      <c r="F84" s="88" t="s">
        <v>257</v>
      </c>
      <c r="G84" s="87" t="s">
        <v>275</v>
      </c>
      <c r="H84" s="87" t="s">
        <v>54</v>
      </c>
      <c r="I84" s="75">
        <v>4000</v>
      </c>
      <c r="J84" s="75">
        <v>0</v>
      </c>
      <c r="K84" s="75">
        <v>0</v>
      </c>
      <c r="L84" s="75">
        <v>0</v>
      </c>
      <c r="M84" s="9">
        <v>0</v>
      </c>
      <c r="N84" s="9">
        <v>0</v>
      </c>
      <c r="O84" s="9">
        <v>0</v>
      </c>
      <c r="P84" s="9">
        <v>0</v>
      </c>
      <c r="Q84" s="9">
        <f>I84</f>
        <v>4000</v>
      </c>
      <c r="R84" s="9">
        <v>0</v>
      </c>
      <c r="S84" s="9">
        <v>0</v>
      </c>
      <c r="T84" s="9">
        <v>0</v>
      </c>
      <c r="U84" s="9">
        <v>0</v>
      </c>
      <c r="V84" s="6">
        <f t="shared" si="25"/>
        <v>4000</v>
      </c>
    </row>
    <row r="85" spans="1:23" s="10" customFormat="1" ht="119.25" customHeight="1" x14ac:dyDescent="0.25">
      <c r="A85" s="87" t="s">
        <v>28</v>
      </c>
      <c r="B85" s="87" t="s">
        <v>151</v>
      </c>
      <c r="C85" s="144" t="s">
        <v>431</v>
      </c>
      <c r="D85" s="87" t="s">
        <v>317</v>
      </c>
      <c r="E85" s="87" t="s">
        <v>120</v>
      </c>
      <c r="F85" s="88" t="s">
        <v>257</v>
      </c>
      <c r="G85" s="87" t="s">
        <v>275</v>
      </c>
      <c r="H85" s="87" t="s">
        <v>54</v>
      </c>
      <c r="I85" s="75">
        <v>1500</v>
      </c>
      <c r="J85" s="75">
        <v>0</v>
      </c>
      <c r="K85" s="75">
        <v>0</v>
      </c>
      <c r="L85" s="75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1500</v>
      </c>
      <c r="T85" s="9">
        <v>0</v>
      </c>
      <c r="U85" s="9">
        <v>0</v>
      </c>
      <c r="V85" s="6">
        <f t="shared" si="25"/>
        <v>1500</v>
      </c>
    </row>
    <row r="86" spans="1:23" s="10" customFormat="1" ht="119.25" customHeight="1" x14ac:dyDescent="0.25">
      <c r="A86" s="87" t="s">
        <v>28</v>
      </c>
      <c r="B86" s="87" t="s">
        <v>151</v>
      </c>
      <c r="C86" s="144" t="s">
        <v>276</v>
      </c>
      <c r="D86" s="87" t="s">
        <v>318</v>
      </c>
      <c r="E86" s="87" t="s">
        <v>120</v>
      </c>
      <c r="F86" s="88" t="s">
        <v>277</v>
      </c>
      <c r="G86" s="87" t="s">
        <v>278</v>
      </c>
      <c r="H86" s="87" t="s">
        <v>54</v>
      </c>
      <c r="I86" s="75">
        <v>250.88</v>
      </c>
      <c r="J86" s="75">
        <v>0</v>
      </c>
      <c r="K86" s="75">
        <v>0</v>
      </c>
      <c r="L86" s="75">
        <v>0</v>
      </c>
      <c r="M86" s="9">
        <v>250.88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6">
        <f t="shared" si="25"/>
        <v>250.88</v>
      </c>
    </row>
    <row r="87" spans="1:23" s="10" customFormat="1" ht="119.25" customHeight="1" x14ac:dyDescent="0.25">
      <c r="A87" s="87" t="s">
        <v>28</v>
      </c>
      <c r="B87" s="87" t="s">
        <v>151</v>
      </c>
      <c r="C87" s="144" t="s">
        <v>432</v>
      </c>
      <c r="D87" s="89" t="s">
        <v>319</v>
      </c>
      <c r="E87" s="89" t="s">
        <v>120</v>
      </c>
      <c r="F87" s="88" t="s">
        <v>257</v>
      </c>
      <c r="G87" s="87" t="s">
        <v>275</v>
      </c>
      <c r="H87" s="87" t="s">
        <v>54</v>
      </c>
      <c r="I87" s="75">
        <v>2500</v>
      </c>
      <c r="J87" s="75">
        <v>0</v>
      </c>
      <c r="K87" s="75">
        <v>0</v>
      </c>
      <c r="L87" s="75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2500</v>
      </c>
      <c r="T87" s="9">
        <v>0</v>
      </c>
      <c r="U87" s="9">
        <v>0</v>
      </c>
      <c r="V87" s="6">
        <f t="shared" si="25"/>
        <v>2500</v>
      </c>
    </row>
    <row r="88" spans="1:23" s="10" customFormat="1" ht="119.25" customHeight="1" x14ac:dyDescent="0.25">
      <c r="A88" s="76" t="s">
        <v>397</v>
      </c>
      <c r="B88" s="76" t="s">
        <v>151</v>
      </c>
      <c r="C88" s="144" t="s">
        <v>433</v>
      </c>
      <c r="D88" s="76" t="s">
        <v>400</v>
      </c>
      <c r="E88" s="76" t="s">
        <v>398</v>
      </c>
      <c r="F88" s="76" t="s">
        <v>118</v>
      </c>
      <c r="G88" s="40" t="s">
        <v>122</v>
      </c>
      <c r="H88" s="76" t="s">
        <v>54</v>
      </c>
      <c r="I88" s="28">
        <v>50</v>
      </c>
      <c r="J88" s="75">
        <v>0</v>
      </c>
      <c r="K88" s="75">
        <v>0</v>
      </c>
      <c r="L88" s="75">
        <v>0</v>
      </c>
      <c r="M88" s="74">
        <v>0</v>
      </c>
      <c r="N88" s="74">
        <v>0</v>
      </c>
      <c r="O88" s="74">
        <v>0</v>
      </c>
      <c r="P88" s="74">
        <v>0</v>
      </c>
      <c r="Q88" s="74">
        <v>50</v>
      </c>
      <c r="R88" s="74">
        <v>0</v>
      </c>
      <c r="S88" s="74">
        <v>0</v>
      </c>
      <c r="T88" s="74">
        <v>0</v>
      </c>
      <c r="U88" s="74">
        <v>0</v>
      </c>
      <c r="V88" s="6">
        <f t="shared" si="25"/>
        <v>50</v>
      </c>
    </row>
    <row r="89" spans="1:23" s="10" customFormat="1" ht="119.25" customHeight="1" x14ac:dyDescent="0.25">
      <c r="A89" s="76" t="s">
        <v>397</v>
      </c>
      <c r="B89" s="76" t="s">
        <v>151</v>
      </c>
      <c r="C89" s="144" t="s">
        <v>461</v>
      </c>
      <c r="D89" s="76" t="s">
        <v>467</v>
      </c>
      <c r="E89" s="76" t="s">
        <v>401</v>
      </c>
      <c r="F89" s="76" t="s">
        <v>399</v>
      </c>
      <c r="G89" s="40" t="s">
        <v>294</v>
      </c>
      <c r="H89" s="76" t="s">
        <v>54</v>
      </c>
      <c r="I89" s="28">
        <f>50+7600</f>
        <v>7650</v>
      </c>
      <c r="J89" s="75">
        <v>0</v>
      </c>
      <c r="K89" s="75">
        <v>0</v>
      </c>
      <c r="L89" s="75">
        <v>0</v>
      </c>
      <c r="M89" s="74">
        <v>0</v>
      </c>
      <c r="N89" s="74">
        <v>0</v>
      </c>
      <c r="O89" s="74">
        <v>0</v>
      </c>
      <c r="P89" s="74">
        <v>0</v>
      </c>
      <c r="Q89" s="74">
        <v>7650</v>
      </c>
      <c r="R89" s="74">
        <v>0</v>
      </c>
      <c r="S89" s="74">
        <v>0</v>
      </c>
      <c r="T89" s="74">
        <v>0</v>
      </c>
      <c r="U89" s="74">
        <v>0</v>
      </c>
      <c r="V89" s="6">
        <f t="shared" si="25"/>
        <v>7650</v>
      </c>
    </row>
    <row r="90" spans="1:23" s="10" customFormat="1" ht="119.25" customHeight="1" x14ac:dyDescent="0.25">
      <c r="A90" s="76" t="s">
        <v>397</v>
      </c>
      <c r="B90" s="76" t="s">
        <v>151</v>
      </c>
      <c r="C90" s="144" t="s">
        <v>396</v>
      </c>
      <c r="D90" s="76" t="s">
        <v>394</v>
      </c>
      <c r="E90" s="76" t="s">
        <v>395</v>
      </c>
      <c r="F90" s="76" t="s">
        <v>124</v>
      </c>
      <c r="G90" s="40" t="s">
        <v>119</v>
      </c>
      <c r="H90" s="76" t="s">
        <v>54</v>
      </c>
      <c r="I90" s="28">
        <v>50</v>
      </c>
      <c r="J90" s="75">
        <v>0</v>
      </c>
      <c r="K90" s="75">
        <v>0</v>
      </c>
      <c r="L90" s="75">
        <v>0</v>
      </c>
      <c r="M90" s="74">
        <v>0</v>
      </c>
      <c r="N90" s="74">
        <v>0</v>
      </c>
      <c r="O90" s="74">
        <v>0</v>
      </c>
      <c r="P90" s="74">
        <v>0</v>
      </c>
      <c r="Q90" s="74">
        <v>0</v>
      </c>
      <c r="R90" s="74">
        <v>50</v>
      </c>
      <c r="S90" s="74">
        <v>0</v>
      </c>
      <c r="T90" s="74">
        <v>0</v>
      </c>
      <c r="U90" s="74">
        <v>0</v>
      </c>
      <c r="V90" s="6">
        <f t="shared" si="25"/>
        <v>50</v>
      </c>
    </row>
    <row r="91" spans="1:23" s="10" customFormat="1" ht="114.75" customHeight="1" x14ac:dyDescent="0.25">
      <c r="A91" s="76" t="s">
        <v>234</v>
      </c>
      <c r="B91" s="76" t="s">
        <v>152</v>
      </c>
      <c r="C91" s="144" t="s">
        <v>441</v>
      </c>
      <c r="D91" s="76" t="s">
        <v>121</v>
      </c>
      <c r="E91" s="76" t="s">
        <v>120</v>
      </c>
      <c r="F91" s="39" t="s">
        <v>118</v>
      </c>
      <c r="G91" s="76" t="s">
        <v>122</v>
      </c>
      <c r="H91" s="76" t="s">
        <v>54</v>
      </c>
      <c r="I91" s="28">
        <v>1500</v>
      </c>
      <c r="J91" s="75">
        <v>0</v>
      </c>
      <c r="K91" s="75">
        <v>0</v>
      </c>
      <c r="L91" s="75">
        <v>0</v>
      </c>
      <c r="M91" s="7">
        <v>0</v>
      </c>
      <c r="N91" s="7">
        <v>0</v>
      </c>
      <c r="O91" s="7">
        <v>1500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6">
        <f t="shared" si="25"/>
        <v>1500</v>
      </c>
    </row>
    <row r="92" spans="1:23" s="10" customFormat="1" ht="111.75" customHeight="1" x14ac:dyDescent="0.25">
      <c r="A92" s="76" t="s">
        <v>247</v>
      </c>
      <c r="B92" s="76" t="s">
        <v>152</v>
      </c>
      <c r="C92" s="144" t="s">
        <v>434</v>
      </c>
      <c r="D92" s="76" t="s">
        <v>121</v>
      </c>
      <c r="E92" s="76" t="s">
        <v>120</v>
      </c>
      <c r="F92" s="39" t="s">
        <v>118</v>
      </c>
      <c r="G92" s="76" t="s">
        <v>122</v>
      </c>
      <c r="H92" s="76" t="s">
        <v>54</v>
      </c>
      <c r="I92" s="28">
        <v>800</v>
      </c>
      <c r="J92" s="75">
        <v>0</v>
      </c>
      <c r="K92" s="75">
        <v>0</v>
      </c>
      <c r="L92" s="75">
        <v>0</v>
      </c>
      <c r="M92" s="7">
        <v>0</v>
      </c>
      <c r="N92" s="7">
        <v>0</v>
      </c>
      <c r="O92" s="7">
        <v>800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6">
        <f t="shared" si="25"/>
        <v>800</v>
      </c>
    </row>
    <row r="93" spans="1:23" s="10" customFormat="1" ht="123.75" customHeight="1" x14ac:dyDescent="0.25">
      <c r="A93" s="76" t="s">
        <v>28</v>
      </c>
      <c r="B93" s="76" t="s">
        <v>151</v>
      </c>
      <c r="C93" s="144" t="s">
        <v>221</v>
      </c>
      <c r="D93" s="76" t="s">
        <v>266</v>
      </c>
      <c r="E93" s="90" t="s">
        <v>236</v>
      </c>
      <c r="F93" s="91" t="s">
        <v>219</v>
      </c>
      <c r="G93" s="31" t="s">
        <v>220</v>
      </c>
      <c r="H93" s="81" t="s">
        <v>33</v>
      </c>
      <c r="I93" s="28">
        <v>120000</v>
      </c>
      <c r="J93" s="75">
        <f t="shared" ref="J93:J97" si="27">I93/12</f>
        <v>10000</v>
      </c>
      <c r="K93" s="75">
        <f t="shared" ref="K93:K97" si="28">I93/12</f>
        <v>10000</v>
      </c>
      <c r="L93" s="75">
        <f t="shared" ref="L93:L97" si="29">I93/12</f>
        <v>10000</v>
      </c>
      <c r="M93" s="75">
        <f t="shared" ref="M93:M97" si="30">I93/12</f>
        <v>10000</v>
      </c>
      <c r="N93" s="75">
        <f t="shared" ref="N93:N97" si="31">I93/12</f>
        <v>10000</v>
      </c>
      <c r="O93" s="75">
        <f t="shared" ref="O93:O97" si="32">I93/12</f>
        <v>10000</v>
      </c>
      <c r="P93" s="75">
        <f t="shared" ref="P93:P97" si="33">I93/12</f>
        <v>10000</v>
      </c>
      <c r="Q93" s="75">
        <f t="shared" ref="Q93:Q97" si="34">I93/12</f>
        <v>10000</v>
      </c>
      <c r="R93" s="75">
        <f t="shared" ref="R93:R97" si="35">I93/12</f>
        <v>10000</v>
      </c>
      <c r="S93" s="75">
        <f t="shared" ref="S93:S97" si="36">I93/12</f>
        <v>10000</v>
      </c>
      <c r="T93" s="75">
        <f t="shared" ref="T93:T97" si="37">I93/12</f>
        <v>10000</v>
      </c>
      <c r="U93" s="75">
        <f t="shared" ref="U93:U97" si="38">I93/12</f>
        <v>10000</v>
      </c>
      <c r="V93" s="6">
        <f t="shared" si="25"/>
        <v>120000</v>
      </c>
    </row>
    <row r="94" spans="1:23" s="10" customFormat="1" ht="123.75" customHeight="1" x14ac:dyDescent="0.25">
      <c r="A94" s="76" t="s">
        <v>248</v>
      </c>
      <c r="B94" s="76" t="s">
        <v>151</v>
      </c>
      <c r="C94" s="144" t="s">
        <v>225</v>
      </c>
      <c r="D94" s="36" t="s">
        <v>381</v>
      </c>
      <c r="E94" s="36" t="s">
        <v>226</v>
      </c>
      <c r="F94" s="76" t="s">
        <v>238</v>
      </c>
      <c r="G94" s="76" t="s">
        <v>228</v>
      </c>
      <c r="H94" s="33" t="s">
        <v>33</v>
      </c>
      <c r="I94" s="28">
        <f>'[4]CONT. OCAS. OPERADORES MOV.'!$J$16</f>
        <v>21600</v>
      </c>
      <c r="J94" s="4">
        <f t="shared" si="27"/>
        <v>1800</v>
      </c>
      <c r="K94" s="4">
        <f t="shared" si="28"/>
        <v>1800</v>
      </c>
      <c r="L94" s="4">
        <f t="shared" si="29"/>
        <v>1800</v>
      </c>
      <c r="M94" s="5">
        <f t="shared" si="30"/>
        <v>1800</v>
      </c>
      <c r="N94" s="5">
        <f t="shared" si="31"/>
        <v>1800</v>
      </c>
      <c r="O94" s="5">
        <f t="shared" si="32"/>
        <v>1800</v>
      </c>
      <c r="P94" s="5">
        <f t="shared" si="33"/>
        <v>1800</v>
      </c>
      <c r="Q94" s="5">
        <f t="shared" si="34"/>
        <v>1800</v>
      </c>
      <c r="R94" s="5">
        <f t="shared" si="35"/>
        <v>1800</v>
      </c>
      <c r="S94" s="5">
        <f t="shared" si="36"/>
        <v>1800</v>
      </c>
      <c r="T94" s="5">
        <f t="shared" si="37"/>
        <v>1800</v>
      </c>
      <c r="U94" s="5">
        <f t="shared" si="38"/>
        <v>1800</v>
      </c>
      <c r="V94" s="6">
        <f t="shared" si="25"/>
        <v>21600</v>
      </c>
    </row>
    <row r="95" spans="1:23" s="10" customFormat="1" ht="99" customHeight="1" x14ac:dyDescent="0.25">
      <c r="A95" s="76" t="s">
        <v>249</v>
      </c>
      <c r="B95" s="76" t="s">
        <v>210</v>
      </c>
      <c r="C95" s="144" t="s">
        <v>225</v>
      </c>
      <c r="D95" s="36" t="s">
        <v>267</v>
      </c>
      <c r="E95" s="36" t="s">
        <v>226</v>
      </c>
      <c r="F95" s="76" t="s">
        <v>227</v>
      </c>
      <c r="G95" s="76" t="s">
        <v>228</v>
      </c>
      <c r="H95" s="33" t="s">
        <v>33</v>
      </c>
      <c r="I95" s="28">
        <f>'[4]CONT. OCAS. OPERADORES MOV.'!$I$32</f>
        <v>4896</v>
      </c>
      <c r="J95" s="4">
        <f t="shared" si="27"/>
        <v>408</v>
      </c>
      <c r="K95" s="4">
        <f t="shared" ref="K95" si="39">I95/12</f>
        <v>408</v>
      </c>
      <c r="L95" s="4">
        <f t="shared" ref="L95" si="40">I95/12</f>
        <v>408</v>
      </c>
      <c r="M95" s="5">
        <f t="shared" ref="M95" si="41">I95/12</f>
        <v>408</v>
      </c>
      <c r="N95" s="5">
        <f t="shared" ref="N95" si="42">I95/12</f>
        <v>408</v>
      </c>
      <c r="O95" s="5">
        <f t="shared" ref="O95" si="43">I95/12</f>
        <v>408</v>
      </c>
      <c r="P95" s="5">
        <f t="shared" ref="P95" si="44">I95/12</f>
        <v>408</v>
      </c>
      <c r="Q95" s="5">
        <f t="shared" ref="Q95" si="45">I95/12</f>
        <v>408</v>
      </c>
      <c r="R95" s="5">
        <f t="shared" ref="R95" si="46">I95/12</f>
        <v>408</v>
      </c>
      <c r="S95" s="5">
        <f t="shared" ref="S95" si="47">I95/12</f>
        <v>408</v>
      </c>
      <c r="T95" s="5">
        <f t="shared" ref="T95" si="48">I95/12</f>
        <v>408</v>
      </c>
      <c r="U95" s="5">
        <f t="shared" ref="U95" si="49">I95/12</f>
        <v>408</v>
      </c>
      <c r="V95" s="6">
        <f t="shared" si="25"/>
        <v>4896</v>
      </c>
      <c r="W95" s="13"/>
    </row>
    <row r="96" spans="1:23" ht="102.75" customHeight="1" x14ac:dyDescent="0.25">
      <c r="A96" s="76" t="s">
        <v>125</v>
      </c>
      <c r="B96" s="76" t="s">
        <v>153</v>
      </c>
      <c r="C96" s="144" t="s">
        <v>126</v>
      </c>
      <c r="D96" s="76" t="s">
        <v>268</v>
      </c>
      <c r="E96" s="76" t="s">
        <v>237</v>
      </c>
      <c r="F96" s="76" t="s">
        <v>297</v>
      </c>
      <c r="G96" s="76" t="s">
        <v>296</v>
      </c>
      <c r="H96" s="76" t="s">
        <v>33</v>
      </c>
      <c r="I96" s="28">
        <v>8500</v>
      </c>
      <c r="J96" s="75">
        <f t="shared" si="27"/>
        <v>708.33333333333337</v>
      </c>
      <c r="K96" s="75">
        <f t="shared" si="28"/>
        <v>708.33333333333337</v>
      </c>
      <c r="L96" s="75">
        <f t="shared" si="29"/>
        <v>708.33333333333337</v>
      </c>
      <c r="M96" s="7">
        <f t="shared" si="30"/>
        <v>708.33333333333337</v>
      </c>
      <c r="N96" s="7">
        <f t="shared" si="31"/>
        <v>708.33333333333337</v>
      </c>
      <c r="O96" s="7">
        <f t="shared" si="32"/>
        <v>708.33333333333337</v>
      </c>
      <c r="P96" s="7">
        <f t="shared" si="33"/>
        <v>708.33333333333337</v>
      </c>
      <c r="Q96" s="7">
        <f t="shared" si="34"/>
        <v>708.33333333333337</v>
      </c>
      <c r="R96" s="7">
        <f t="shared" si="35"/>
        <v>708.33333333333337</v>
      </c>
      <c r="S96" s="7">
        <f t="shared" si="36"/>
        <v>708.33333333333337</v>
      </c>
      <c r="T96" s="7">
        <f t="shared" si="37"/>
        <v>708.33333333333337</v>
      </c>
      <c r="U96" s="7">
        <f t="shared" si="38"/>
        <v>708.33333333333337</v>
      </c>
      <c r="V96" s="6">
        <f t="shared" si="25"/>
        <v>8499.9999999999982</v>
      </c>
    </row>
    <row r="97" spans="1:23" ht="68.25" customHeight="1" x14ac:dyDescent="0.25">
      <c r="A97" s="76" t="s">
        <v>125</v>
      </c>
      <c r="B97" s="76" t="s">
        <v>153</v>
      </c>
      <c r="C97" s="150" t="s">
        <v>127</v>
      </c>
      <c r="D97" s="76" t="s">
        <v>128</v>
      </c>
      <c r="E97" s="76" t="s">
        <v>129</v>
      </c>
      <c r="F97" s="76" t="s">
        <v>130</v>
      </c>
      <c r="G97" s="76" t="s">
        <v>131</v>
      </c>
      <c r="H97" s="76" t="s">
        <v>33</v>
      </c>
      <c r="I97" s="28">
        <v>200</v>
      </c>
      <c r="J97" s="4">
        <f t="shared" si="27"/>
        <v>16.666666666666668</v>
      </c>
      <c r="K97" s="75">
        <f t="shared" si="28"/>
        <v>16.666666666666668</v>
      </c>
      <c r="L97" s="75">
        <f t="shared" si="29"/>
        <v>16.666666666666668</v>
      </c>
      <c r="M97" s="7">
        <f t="shared" si="30"/>
        <v>16.666666666666668</v>
      </c>
      <c r="N97" s="5">
        <f t="shared" si="31"/>
        <v>16.666666666666668</v>
      </c>
      <c r="O97" s="5">
        <f t="shared" si="32"/>
        <v>16.666666666666668</v>
      </c>
      <c r="P97" s="5">
        <f t="shared" si="33"/>
        <v>16.666666666666668</v>
      </c>
      <c r="Q97" s="5">
        <f t="shared" si="34"/>
        <v>16.666666666666668</v>
      </c>
      <c r="R97" s="5">
        <f t="shared" si="35"/>
        <v>16.666666666666668</v>
      </c>
      <c r="S97" s="5">
        <f t="shared" si="36"/>
        <v>16.666666666666668</v>
      </c>
      <c r="T97" s="5">
        <f t="shared" si="37"/>
        <v>16.666666666666668</v>
      </c>
      <c r="U97" s="5">
        <f t="shared" si="38"/>
        <v>16.666666666666668</v>
      </c>
      <c r="V97" s="6">
        <f t="shared" si="25"/>
        <v>199.99999999999997</v>
      </c>
    </row>
    <row r="98" spans="1:23" s="10" customFormat="1" ht="68.25" customHeight="1" x14ac:dyDescent="0.25">
      <c r="A98" s="76" t="s">
        <v>125</v>
      </c>
      <c r="B98" s="76" t="s">
        <v>153</v>
      </c>
      <c r="C98" s="144" t="s">
        <v>376</v>
      </c>
      <c r="D98" s="76" t="s">
        <v>377</v>
      </c>
      <c r="E98" s="76" t="s">
        <v>378</v>
      </c>
      <c r="F98" s="76" t="s">
        <v>384</v>
      </c>
      <c r="G98" s="76" t="s">
        <v>379</v>
      </c>
      <c r="H98" s="76" t="s">
        <v>33</v>
      </c>
      <c r="I98" s="28">
        <v>1000</v>
      </c>
      <c r="J98" s="4">
        <f>I98/12</f>
        <v>83.333333333333329</v>
      </c>
      <c r="K98" s="4">
        <f>I98/12</f>
        <v>83.333333333333329</v>
      </c>
      <c r="L98" s="4">
        <f>I98/12</f>
        <v>83.333333333333329</v>
      </c>
      <c r="M98" s="4">
        <f>I98/12</f>
        <v>83.333333333333329</v>
      </c>
      <c r="N98" s="4">
        <f>I98/12</f>
        <v>83.333333333333329</v>
      </c>
      <c r="O98" s="4">
        <f>I98/12</f>
        <v>83.333333333333329</v>
      </c>
      <c r="P98" s="4">
        <f>I98/12</f>
        <v>83.333333333333329</v>
      </c>
      <c r="Q98" s="4">
        <f>I98/12</f>
        <v>83.333333333333329</v>
      </c>
      <c r="R98" s="4">
        <f>I98/12</f>
        <v>83.333333333333329</v>
      </c>
      <c r="S98" s="4">
        <f>I98/12</f>
        <v>83.333333333333329</v>
      </c>
      <c r="T98" s="4">
        <f>I98/12</f>
        <v>83.333333333333329</v>
      </c>
      <c r="U98" s="4">
        <f>I98/12</f>
        <v>83.333333333333329</v>
      </c>
      <c r="V98" s="6">
        <f t="shared" si="25"/>
        <v>1000.0000000000001</v>
      </c>
    </row>
    <row r="99" spans="1:23" ht="102" customHeight="1" x14ac:dyDescent="0.25">
      <c r="A99" s="76" t="s">
        <v>242</v>
      </c>
      <c r="B99" s="76" t="s">
        <v>132</v>
      </c>
      <c r="C99" s="144" t="s">
        <v>133</v>
      </c>
      <c r="D99" s="76" t="s">
        <v>271</v>
      </c>
      <c r="E99" s="76" t="s">
        <v>269</v>
      </c>
      <c r="F99" s="76" t="s">
        <v>134</v>
      </c>
      <c r="G99" s="40" t="s">
        <v>135</v>
      </c>
      <c r="H99" s="76" t="s">
        <v>33</v>
      </c>
      <c r="I99" s="28">
        <v>12916</v>
      </c>
      <c r="J99" s="75">
        <v>0</v>
      </c>
      <c r="K99" s="75">
        <f>I99</f>
        <v>12916</v>
      </c>
      <c r="L99" s="75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6">
        <f t="shared" si="25"/>
        <v>12916</v>
      </c>
      <c r="W99" s="13"/>
    </row>
    <row r="100" spans="1:23" ht="116.25" customHeight="1" x14ac:dyDescent="0.25">
      <c r="A100" s="76" t="s">
        <v>241</v>
      </c>
      <c r="B100" s="76" t="s">
        <v>132</v>
      </c>
      <c r="C100" s="144" t="s">
        <v>136</v>
      </c>
      <c r="D100" s="76" t="s">
        <v>270</v>
      </c>
      <c r="E100" s="76" t="s">
        <v>137</v>
      </c>
      <c r="F100" s="76" t="s">
        <v>138</v>
      </c>
      <c r="G100" s="40" t="s">
        <v>139</v>
      </c>
      <c r="H100" s="76" t="s">
        <v>54</v>
      </c>
      <c r="I100" s="28">
        <v>672</v>
      </c>
      <c r="J100" s="75">
        <v>0</v>
      </c>
      <c r="K100" s="75">
        <v>0</v>
      </c>
      <c r="L100" s="75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f>I100</f>
        <v>672</v>
      </c>
      <c r="V100" s="6">
        <f t="shared" si="25"/>
        <v>672</v>
      </c>
    </row>
    <row r="101" spans="1:23" s="10" customFormat="1" ht="78.75" customHeight="1" x14ac:dyDescent="0.25">
      <c r="A101" s="76" t="s">
        <v>241</v>
      </c>
      <c r="B101" s="76" t="s">
        <v>210</v>
      </c>
      <c r="C101" s="144" t="s">
        <v>448</v>
      </c>
      <c r="D101" s="77" t="s">
        <v>29</v>
      </c>
      <c r="E101" s="76" t="s">
        <v>449</v>
      </c>
      <c r="F101" s="76" t="s">
        <v>450</v>
      </c>
      <c r="G101" s="76" t="s">
        <v>451</v>
      </c>
      <c r="H101" s="76" t="s">
        <v>33</v>
      </c>
      <c r="I101" s="28">
        <v>2294.6999999999998</v>
      </c>
      <c r="J101" s="75">
        <v>0</v>
      </c>
      <c r="K101" s="75">
        <v>0</v>
      </c>
      <c r="L101" s="75">
        <v>0</v>
      </c>
      <c r="M101" s="74">
        <v>0</v>
      </c>
      <c r="N101" s="74">
        <v>0</v>
      </c>
      <c r="O101" s="74">
        <v>0</v>
      </c>
      <c r="P101" s="74">
        <f>I101/6</f>
        <v>382.45</v>
      </c>
      <c r="Q101" s="74">
        <f>I101/6</f>
        <v>382.45</v>
      </c>
      <c r="R101" s="74">
        <f>I101/6</f>
        <v>382.45</v>
      </c>
      <c r="S101" s="74">
        <f>I101/6</f>
        <v>382.45</v>
      </c>
      <c r="T101" s="74">
        <f>I101/6</f>
        <v>382.45</v>
      </c>
      <c r="U101" s="74">
        <f>I101/6</f>
        <v>382.45</v>
      </c>
      <c r="V101" s="6">
        <f t="shared" si="25"/>
        <v>2294.6999999999998</v>
      </c>
    </row>
    <row r="102" spans="1:23" s="10" customFormat="1" ht="89.25" customHeight="1" x14ac:dyDescent="0.25">
      <c r="A102" s="76" t="s">
        <v>234</v>
      </c>
      <c r="B102" s="76" t="s">
        <v>151</v>
      </c>
      <c r="C102" s="144" t="s">
        <v>448</v>
      </c>
      <c r="D102" s="77" t="s">
        <v>29</v>
      </c>
      <c r="E102" s="76" t="s">
        <v>449</v>
      </c>
      <c r="F102" s="76" t="s">
        <v>452</v>
      </c>
      <c r="G102" s="76" t="s">
        <v>451</v>
      </c>
      <c r="H102" s="76" t="s">
        <v>33</v>
      </c>
      <c r="I102" s="28">
        <v>2294.6999999999998</v>
      </c>
      <c r="J102" s="75">
        <v>0</v>
      </c>
      <c r="K102" s="75">
        <v>0</v>
      </c>
      <c r="L102" s="75">
        <v>0</v>
      </c>
      <c r="M102" s="74">
        <v>0</v>
      </c>
      <c r="N102" s="74">
        <v>0</v>
      </c>
      <c r="O102" s="74">
        <v>0</v>
      </c>
      <c r="P102" s="74">
        <f>I102/6</f>
        <v>382.45</v>
      </c>
      <c r="Q102" s="74">
        <f>I102/6</f>
        <v>382.45</v>
      </c>
      <c r="R102" s="74">
        <f>I102/6</f>
        <v>382.45</v>
      </c>
      <c r="S102" s="74">
        <f>I102/6</f>
        <v>382.45</v>
      </c>
      <c r="T102" s="74">
        <f>I102/6</f>
        <v>382.45</v>
      </c>
      <c r="U102" s="74">
        <f>I102/6</f>
        <v>382.45</v>
      </c>
      <c r="V102" s="6">
        <f>SUM(P102:U102)</f>
        <v>2294.6999999999998</v>
      </c>
    </row>
    <row r="103" spans="1:23" s="10" customFormat="1" ht="132.75" customHeight="1" x14ac:dyDescent="0.25">
      <c r="A103" s="76" t="s">
        <v>453</v>
      </c>
      <c r="B103" s="76" t="s">
        <v>210</v>
      </c>
      <c r="C103" s="144" t="s">
        <v>454</v>
      </c>
      <c r="D103" s="77" t="s">
        <v>455</v>
      </c>
      <c r="E103" s="76" t="s">
        <v>456</v>
      </c>
      <c r="F103" s="76" t="s">
        <v>57</v>
      </c>
      <c r="G103" s="76" t="s">
        <v>58</v>
      </c>
      <c r="H103" s="76" t="s">
        <v>33</v>
      </c>
      <c r="I103" s="28">
        <v>3800</v>
      </c>
      <c r="J103" s="75">
        <v>0</v>
      </c>
      <c r="K103" s="75">
        <v>0</v>
      </c>
      <c r="L103" s="75">
        <v>0</v>
      </c>
      <c r="M103" s="74">
        <v>0</v>
      </c>
      <c r="N103" s="74">
        <v>0</v>
      </c>
      <c r="O103" s="74">
        <v>0</v>
      </c>
      <c r="P103" s="74">
        <f>I103/6</f>
        <v>633.33333333333337</v>
      </c>
      <c r="Q103" s="74">
        <f t="shared" ref="Q103:U103" si="50">3800/6</f>
        <v>633.33333333333337</v>
      </c>
      <c r="R103" s="74">
        <f t="shared" si="50"/>
        <v>633.33333333333337</v>
      </c>
      <c r="S103" s="74">
        <f t="shared" si="50"/>
        <v>633.33333333333337</v>
      </c>
      <c r="T103" s="74">
        <f t="shared" si="50"/>
        <v>633.33333333333337</v>
      </c>
      <c r="U103" s="74">
        <f t="shared" si="50"/>
        <v>633.33333333333337</v>
      </c>
      <c r="V103" s="6">
        <f>SUM(P103:U103)</f>
        <v>3800.0000000000005</v>
      </c>
    </row>
    <row r="104" spans="1:23" s="10" customFormat="1" ht="89.25" customHeight="1" x14ac:dyDescent="0.25">
      <c r="A104" s="76" t="s">
        <v>241</v>
      </c>
      <c r="B104" s="76" t="s">
        <v>151</v>
      </c>
      <c r="C104" s="77" t="s">
        <v>385</v>
      </c>
      <c r="D104" s="76" t="s">
        <v>386</v>
      </c>
      <c r="E104" s="76" t="s">
        <v>389</v>
      </c>
      <c r="F104" s="76" t="s">
        <v>391</v>
      </c>
      <c r="G104" s="40" t="s">
        <v>390</v>
      </c>
      <c r="H104" s="76" t="s">
        <v>33</v>
      </c>
      <c r="I104" s="28">
        <f>451097.69-26497.04-119096.19</f>
        <v>305504.46000000002</v>
      </c>
      <c r="J104" s="75">
        <f>I104/12</f>
        <v>25458.705000000002</v>
      </c>
      <c r="K104" s="75">
        <f>I104/12</f>
        <v>25458.705000000002</v>
      </c>
      <c r="L104" s="75">
        <f>I104/12</f>
        <v>25458.705000000002</v>
      </c>
      <c r="M104" s="75">
        <f>I104/12</f>
        <v>25458.705000000002</v>
      </c>
      <c r="N104" s="75">
        <f>I104/12</f>
        <v>25458.705000000002</v>
      </c>
      <c r="O104" s="75">
        <f>I104/12</f>
        <v>25458.705000000002</v>
      </c>
      <c r="P104" s="75">
        <f>I104/12</f>
        <v>25458.705000000002</v>
      </c>
      <c r="Q104" s="75">
        <f>I104/12</f>
        <v>25458.705000000002</v>
      </c>
      <c r="R104" s="75">
        <f>I104/12</f>
        <v>25458.705000000002</v>
      </c>
      <c r="S104" s="75">
        <f>I104/12</f>
        <v>25458.705000000002</v>
      </c>
      <c r="T104" s="75">
        <f>I104/12</f>
        <v>25458.705000000002</v>
      </c>
      <c r="U104" s="75">
        <f>I104/12</f>
        <v>25458.705000000002</v>
      </c>
      <c r="V104" s="6">
        <f t="shared" si="25"/>
        <v>305504.46000000008</v>
      </c>
    </row>
    <row r="105" spans="1:23" s="10" customFormat="1" ht="132.75" customHeight="1" x14ac:dyDescent="0.25">
      <c r="A105" s="161" t="s">
        <v>140</v>
      </c>
      <c r="B105" s="162"/>
      <c r="C105" s="162"/>
      <c r="D105" s="162"/>
      <c r="E105" s="162"/>
      <c r="F105" s="162"/>
      <c r="G105" s="162"/>
      <c r="H105" s="163"/>
      <c r="I105" s="92">
        <f t="shared" ref="I105:U105" si="51">SUM(I9:I104)</f>
        <v>2022981.27399839</v>
      </c>
      <c r="J105" s="4">
        <f t="shared" si="51"/>
        <v>154954.03283319919</v>
      </c>
      <c r="K105" s="4">
        <f t="shared" si="51"/>
        <v>166791.6691968356</v>
      </c>
      <c r="L105" s="4">
        <f t="shared" si="51"/>
        <v>173808.6691968356</v>
      </c>
      <c r="M105" s="4">
        <f t="shared" si="51"/>
        <v>160083.54919683561</v>
      </c>
      <c r="N105" s="4">
        <f t="shared" si="51"/>
        <v>156860.6691968356</v>
      </c>
      <c r="O105" s="4">
        <f t="shared" si="51"/>
        <v>199710.6691968356</v>
      </c>
      <c r="P105" s="4">
        <f t="shared" si="51"/>
        <v>172036.50253016897</v>
      </c>
      <c r="Q105" s="4">
        <f t="shared" si="51"/>
        <v>181756.90253016894</v>
      </c>
      <c r="R105" s="4">
        <f t="shared" si="51"/>
        <v>158398.90253016894</v>
      </c>
      <c r="S105" s="4">
        <f t="shared" si="51"/>
        <v>186609.90253016894</v>
      </c>
      <c r="T105" s="4">
        <f t="shared" si="51"/>
        <v>155948.90253016888</v>
      </c>
      <c r="U105" s="4">
        <f t="shared" si="51"/>
        <v>156020.90253016888</v>
      </c>
      <c r="V105" s="6">
        <f>SUM(J105:U105)</f>
        <v>2022981.2739983907</v>
      </c>
      <c r="W105" s="95">
        <f>V105+'POA DE INVERSION'!R9</f>
        <v>2121478.3139983905</v>
      </c>
    </row>
    <row r="107" spans="1:23" ht="45" customHeight="1" x14ac:dyDescent="0.4">
      <c r="A107" s="165"/>
      <c r="B107" s="165"/>
      <c r="C107" s="93"/>
      <c r="G107" s="6"/>
      <c r="I107" s="64"/>
      <c r="J107" s="94"/>
      <c r="K107" s="94"/>
      <c r="P107" s="13"/>
    </row>
    <row r="108" spans="1:23" ht="36" customHeight="1" x14ac:dyDescent="0.3">
      <c r="G108" s="12"/>
      <c r="J108" s="158" t="s">
        <v>231</v>
      </c>
      <c r="K108" s="158"/>
      <c r="L108" s="24"/>
      <c r="M108" s="24"/>
    </row>
    <row r="109" spans="1:23" s="10" customFormat="1" ht="18.75" x14ac:dyDescent="0.3">
      <c r="G109" s="13"/>
      <c r="K109" s="23"/>
      <c r="L109" s="24"/>
      <c r="M109" s="24"/>
    </row>
    <row r="110" spans="1:23" ht="18.75" x14ac:dyDescent="0.3">
      <c r="I110" s="12"/>
      <c r="K110" s="24"/>
      <c r="L110" s="24"/>
      <c r="M110" s="24"/>
    </row>
    <row r="111" spans="1:23" ht="18.75" customHeight="1" x14ac:dyDescent="0.25">
      <c r="E111" s="14"/>
      <c r="H111" s="43"/>
      <c r="I111" s="43"/>
      <c r="J111" s="153" t="s">
        <v>392</v>
      </c>
      <c r="K111" s="153"/>
      <c r="L111" s="153"/>
      <c r="M111" s="42"/>
    </row>
    <row r="112" spans="1:23" ht="18.75" customHeight="1" x14ac:dyDescent="0.3">
      <c r="E112" s="13"/>
      <c r="H112" s="43"/>
      <c r="I112" s="43"/>
      <c r="J112" s="152" t="s">
        <v>393</v>
      </c>
      <c r="K112" s="152"/>
      <c r="L112" s="152"/>
      <c r="M112" s="42"/>
      <c r="U112" s="6"/>
    </row>
    <row r="113" spans="3:21" ht="15" customHeight="1" x14ac:dyDescent="0.25">
      <c r="C113" s="21"/>
      <c r="H113" s="43"/>
      <c r="I113" s="43"/>
      <c r="K113" s="42"/>
      <c r="L113" s="42"/>
      <c r="M113" s="42"/>
    </row>
    <row r="114" spans="3:21" ht="15" customHeight="1" x14ac:dyDescent="0.25">
      <c r="H114" s="43"/>
      <c r="I114" s="43"/>
      <c r="K114" s="42"/>
      <c r="L114" s="42"/>
      <c r="M114" s="42"/>
      <c r="U114" s="11"/>
    </row>
    <row r="115" spans="3:21" ht="15" customHeight="1" x14ac:dyDescent="0.25">
      <c r="E115" s="12"/>
      <c r="H115" s="43"/>
      <c r="I115" s="43"/>
      <c r="K115" s="42"/>
      <c r="L115" s="42"/>
      <c r="M115" s="42"/>
    </row>
    <row r="116" spans="3:21" ht="15" customHeight="1" x14ac:dyDescent="0.25">
      <c r="E116" s="12"/>
      <c r="H116" s="43"/>
      <c r="I116" s="43"/>
      <c r="K116" s="42"/>
      <c r="L116" s="42"/>
      <c r="M116" s="42"/>
      <c r="Q116" s="22"/>
    </row>
    <row r="117" spans="3:21" x14ac:dyDescent="0.25">
      <c r="E117" s="12"/>
      <c r="H117" s="43"/>
      <c r="I117" s="43"/>
      <c r="Q117" s="22"/>
    </row>
    <row r="118" spans="3:21" x14ac:dyDescent="0.25">
      <c r="E118" s="12"/>
      <c r="H118" s="43"/>
      <c r="I118" s="43"/>
      <c r="Q118" s="22"/>
    </row>
    <row r="119" spans="3:21" x14ac:dyDescent="0.25">
      <c r="E119" s="12"/>
      <c r="H119" s="43"/>
      <c r="I119" s="43"/>
      <c r="Q119" s="22"/>
    </row>
    <row r="120" spans="3:21" x14ac:dyDescent="0.25">
      <c r="E120" s="12"/>
      <c r="H120" s="43"/>
      <c r="I120" s="43"/>
      <c r="Q120" s="22"/>
    </row>
    <row r="121" spans="3:21" x14ac:dyDescent="0.25">
      <c r="E121" s="12"/>
      <c r="H121" s="43"/>
      <c r="I121" s="43"/>
      <c r="Q121" s="22"/>
    </row>
    <row r="122" spans="3:21" x14ac:dyDescent="0.25">
      <c r="H122" s="43"/>
      <c r="I122" s="43"/>
      <c r="Q122" s="22"/>
    </row>
    <row r="123" spans="3:21" x14ac:dyDescent="0.25">
      <c r="Q123" s="22"/>
    </row>
    <row r="124" spans="3:21" x14ac:dyDescent="0.25">
      <c r="Q124" s="22"/>
    </row>
  </sheetData>
  <autoFilter ref="A8:U108"/>
  <mergeCells count="14">
    <mergeCell ref="A1:U1"/>
    <mergeCell ref="J112:L112"/>
    <mergeCell ref="J111:L111"/>
    <mergeCell ref="A2:U2"/>
    <mergeCell ref="A3:U3"/>
    <mergeCell ref="C4:U4"/>
    <mergeCell ref="C6:U6"/>
    <mergeCell ref="C5:U5"/>
    <mergeCell ref="J108:K108"/>
    <mergeCell ref="A4:B4"/>
    <mergeCell ref="A6:B6"/>
    <mergeCell ref="A105:H105"/>
    <mergeCell ref="A7:U7"/>
    <mergeCell ref="A107:B107"/>
  </mergeCells>
  <dataValidations count="2">
    <dataValidation type="list" allowBlank="1" showInputMessage="1" showErrorMessage="1" sqref="G9 G79 G49:G54 G29:G39 G43 G75:G76">
      <formula1>INDIRECT(F9)</formula1>
    </dataValidation>
    <dataValidation type="list" allowBlank="1" showInputMessage="1" showErrorMessage="1" sqref="F49 F54 F29:F34 F43">
      <formula1>ÍTEM</formula1>
    </dataValidation>
  </dataValidations>
  <pageMargins left="0.25" right="0.25" top="0.75" bottom="0.75" header="0.3" footer="0.3"/>
  <pageSetup paperSize="9" scale="3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topLeftCell="G6" zoomScale="78" zoomScaleNormal="78" workbookViewId="0">
      <selection activeCell="R7" sqref="R7"/>
    </sheetView>
  </sheetViews>
  <sheetFormatPr baseColWidth="10" defaultRowHeight="15" x14ac:dyDescent="0.25"/>
  <cols>
    <col min="1" max="1" width="13" customWidth="1"/>
    <col min="2" max="2" width="29" customWidth="1"/>
    <col min="3" max="3" width="19" customWidth="1"/>
    <col min="4" max="4" width="17.28515625" customWidth="1"/>
    <col min="5" max="5" width="19.140625" customWidth="1"/>
    <col min="6" max="6" width="19" customWidth="1"/>
    <col min="7" max="7" width="15.7109375" customWidth="1"/>
    <col min="8" max="8" width="16.42578125" customWidth="1"/>
    <col min="9" max="9" width="14.28515625" customWidth="1"/>
    <col min="10" max="10" width="17.7109375" customWidth="1"/>
    <col min="11" max="11" width="11" customWidth="1"/>
    <col min="12" max="12" width="7.140625" customWidth="1"/>
    <col min="13" max="13" width="6.140625" customWidth="1"/>
    <col min="14" max="14" width="15" customWidth="1"/>
    <col min="15" max="15" width="11.28515625" customWidth="1"/>
    <col min="16" max="16" width="16.140625" customWidth="1"/>
    <col min="17" max="17" width="13.85546875" customWidth="1"/>
    <col min="18" max="18" width="12.85546875" customWidth="1"/>
    <col min="19" max="19" width="14.5703125" customWidth="1"/>
    <col min="20" max="20" width="14.140625" customWidth="1"/>
    <col min="21" max="21" width="15" customWidth="1"/>
    <col min="22" max="22" width="13.140625" customWidth="1"/>
    <col min="23" max="23" width="13" customWidth="1"/>
    <col min="24" max="24" width="16.5703125" customWidth="1"/>
    <col min="25" max="25" width="17.140625" customWidth="1"/>
    <col min="31" max="31" width="14.85546875" customWidth="1"/>
    <col min="32" max="32" width="14.42578125" customWidth="1"/>
    <col min="33" max="33" width="13.7109375" customWidth="1"/>
    <col min="34" max="34" width="13.5703125" customWidth="1"/>
    <col min="35" max="35" width="13.42578125" customWidth="1"/>
    <col min="36" max="36" width="14.140625" customWidth="1"/>
    <col min="37" max="37" width="18.42578125" customWidth="1"/>
    <col min="38" max="38" width="17.140625" customWidth="1"/>
  </cols>
  <sheetData>
    <row r="1" spans="1:37" ht="64.5" customHeight="1" x14ac:dyDescent="0.25">
      <c r="A1" s="169" t="s">
        <v>158</v>
      </c>
      <c r="B1" s="166" t="s">
        <v>159</v>
      </c>
      <c r="C1" s="166" t="s">
        <v>160</v>
      </c>
      <c r="D1" s="166" t="s">
        <v>158</v>
      </c>
      <c r="E1" s="166" t="s">
        <v>160</v>
      </c>
      <c r="F1" s="166" t="s">
        <v>161</v>
      </c>
      <c r="G1" s="166" t="s">
        <v>162</v>
      </c>
      <c r="H1" s="166" t="s">
        <v>163</v>
      </c>
      <c r="I1" s="173" t="s">
        <v>164</v>
      </c>
      <c r="J1" s="173"/>
      <c r="K1" s="173"/>
      <c r="L1" s="173" t="s">
        <v>165</v>
      </c>
      <c r="M1" s="173"/>
      <c r="N1" s="173"/>
      <c r="O1" s="173" t="s">
        <v>166</v>
      </c>
      <c r="P1" s="173"/>
      <c r="Q1" s="173"/>
      <c r="R1" s="189" t="s">
        <v>167</v>
      </c>
      <c r="S1" s="190"/>
      <c r="T1" s="191"/>
      <c r="U1" s="189" t="s">
        <v>168</v>
      </c>
      <c r="V1" s="190"/>
      <c r="W1" s="190"/>
      <c r="X1" s="191"/>
      <c r="Y1" s="173" t="s">
        <v>169</v>
      </c>
      <c r="Z1" s="173" t="s">
        <v>170</v>
      </c>
      <c r="AA1" s="173"/>
      <c r="AB1" s="173"/>
      <c r="AC1" s="173"/>
      <c r="AD1" s="173" t="s">
        <v>171</v>
      </c>
      <c r="AE1" s="173"/>
      <c r="AF1" s="173"/>
      <c r="AG1" s="173"/>
      <c r="AH1" s="179" t="s">
        <v>172</v>
      </c>
      <c r="AI1" s="185" t="s">
        <v>173</v>
      </c>
      <c r="AJ1" s="179" t="s">
        <v>174</v>
      </c>
      <c r="AK1" s="181" t="s">
        <v>175</v>
      </c>
    </row>
    <row r="2" spans="1:37" ht="64.5" customHeight="1" x14ac:dyDescent="0.25">
      <c r="A2" s="170"/>
      <c r="B2" s="167"/>
      <c r="C2" s="167"/>
      <c r="D2" s="167"/>
      <c r="E2" s="167"/>
      <c r="F2" s="167"/>
      <c r="G2" s="167"/>
      <c r="H2" s="167"/>
      <c r="I2" s="176" t="s">
        <v>176</v>
      </c>
      <c r="J2" s="176" t="s">
        <v>177</v>
      </c>
      <c r="K2" s="176" t="s">
        <v>435</v>
      </c>
      <c r="L2" s="176" t="s">
        <v>178</v>
      </c>
      <c r="M2" s="176" t="s">
        <v>179</v>
      </c>
      <c r="N2" s="176" t="s">
        <v>180</v>
      </c>
      <c r="O2" s="176" t="s">
        <v>181</v>
      </c>
      <c r="P2" s="176" t="s">
        <v>182</v>
      </c>
      <c r="Q2" s="174" t="s">
        <v>183</v>
      </c>
      <c r="R2" s="176" t="s">
        <v>184</v>
      </c>
      <c r="S2" s="176" t="s">
        <v>185</v>
      </c>
      <c r="T2" s="174" t="s">
        <v>186</v>
      </c>
      <c r="U2" s="193" t="s">
        <v>187</v>
      </c>
      <c r="V2" s="194"/>
      <c r="W2" s="78" t="s">
        <v>188</v>
      </c>
      <c r="X2" s="71" t="s">
        <v>189</v>
      </c>
      <c r="Y2" s="176"/>
      <c r="Z2" s="177" t="s">
        <v>190</v>
      </c>
      <c r="AA2" s="177" t="s">
        <v>191</v>
      </c>
      <c r="AB2" s="177" t="s">
        <v>192</v>
      </c>
      <c r="AC2" s="177" t="s">
        <v>193</v>
      </c>
      <c r="AD2" s="177" t="s">
        <v>190</v>
      </c>
      <c r="AE2" s="187" t="s">
        <v>191</v>
      </c>
      <c r="AF2" s="177" t="s">
        <v>192</v>
      </c>
      <c r="AG2" s="177" t="s">
        <v>193</v>
      </c>
      <c r="AH2" s="180"/>
      <c r="AI2" s="186"/>
      <c r="AJ2" s="180"/>
      <c r="AK2" s="182"/>
    </row>
    <row r="3" spans="1:37" ht="35.25" customHeight="1" x14ac:dyDescent="0.25">
      <c r="A3" s="170"/>
      <c r="B3" s="167"/>
      <c r="C3" s="167"/>
      <c r="D3" s="167"/>
      <c r="E3" s="167"/>
      <c r="F3" s="167"/>
      <c r="G3" s="167"/>
      <c r="H3" s="167"/>
      <c r="I3" s="176"/>
      <c r="J3" s="176"/>
      <c r="K3" s="176"/>
      <c r="L3" s="176"/>
      <c r="M3" s="176"/>
      <c r="N3" s="176"/>
      <c r="O3" s="176"/>
      <c r="P3" s="176"/>
      <c r="Q3" s="175"/>
      <c r="R3" s="176"/>
      <c r="S3" s="176"/>
      <c r="T3" s="175"/>
      <c r="U3" s="71" t="s">
        <v>194</v>
      </c>
      <c r="V3" s="71" t="s">
        <v>195</v>
      </c>
      <c r="W3" s="78" t="s">
        <v>196</v>
      </c>
      <c r="X3" s="71" t="s">
        <v>197</v>
      </c>
      <c r="Y3" s="176"/>
      <c r="Z3" s="177"/>
      <c r="AA3" s="177"/>
      <c r="AB3" s="177"/>
      <c r="AC3" s="177"/>
      <c r="AD3" s="177"/>
      <c r="AE3" s="187"/>
      <c r="AF3" s="177"/>
      <c r="AG3" s="177"/>
      <c r="AH3" s="180"/>
      <c r="AI3" s="186"/>
      <c r="AJ3" s="180"/>
      <c r="AK3" s="182"/>
    </row>
    <row r="4" spans="1:37" ht="23.25" customHeight="1" x14ac:dyDescent="0.25">
      <c r="A4" s="171"/>
      <c r="B4" s="168"/>
      <c r="C4" s="168"/>
      <c r="D4" s="168"/>
      <c r="E4" s="168"/>
      <c r="F4" s="168"/>
      <c r="G4" s="168"/>
      <c r="H4" s="172"/>
      <c r="I4" s="174"/>
      <c r="J4" s="174"/>
      <c r="K4" s="174"/>
      <c r="L4" s="174"/>
      <c r="M4" s="174"/>
      <c r="N4" s="174"/>
      <c r="O4" s="174"/>
      <c r="P4" s="174"/>
      <c r="Q4" s="175"/>
      <c r="R4" s="72" t="s">
        <v>198</v>
      </c>
      <c r="S4" s="174"/>
      <c r="T4" s="192"/>
      <c r="U4" s="79"/>
      <c r="V4" s="79"/>
      <c r="W4" s="79"/>
      <c r="X4" s="79"/>
      <c r="Y4" s="174"/>
      <c r="Z4" s="178"/>
      <c r="AA4" s="178" t="s">
        <v>191</v>
      </c>
      <c r="AB4" s="178" t="s">
        <v>192</v>
      </c>
      <c r="AC4" s="178" t="s">
        <v>193</v>
      </c>
      <c r="AD4" s="178"/>
      <c r="AE4" s="188" t="s">
        <v>191</v>
      </c>
      <c r="AF4" s="178" t="s">
        <v>192</v>
      </c>
      <c r="AG4" s="178" t="s">
        <v>193</v>
      </c>
      <c r="AH4" s="184"/>
      <c r="AI4" s="184"/>
      <c r="AJ4" s="181"/>
      <c r="AK4" s="183"/>
    </row>
    <row r="5" spans="1:37" ht="125.25" customHeight="1" x14ac:dyDescent="0.25">
      <c r="A5" s="44" t="s">
        <v>199</v>
      </c>
      <c r="B5" s="44" t="s">
        <v>200</v>
      </c>
      <c r="C5" s="45" t="s">
        <v>281</v>
      </c>
      <c r="D5" s="44" t="s">
        <v>239</v>
      </c>
      <c r="E5" s="45" t="s">
        <v>281</v>
      </c>
      <c r="F5" s="46" t="s">
        <v>201</v>
      </c>
      <c r="G5" s="45" t="s">
        <v>202</v>
      </c>
      <c r="H5" s="45" t="s">
        <v>203</v>
      </c>
      <c r="I5" s="45" t="s">
        <v>436</v>
      </c>
      <c r="J5" s="45" t="s">
        <v>282</v>
      </c>
      <c r="K5" s="47">
        <v>1</v>
      </c>
      <c r="L5" s="47">
        <v>2022</v>
      </c>
      <c r="M5" s="47">
        <v>144</v>
      </c>
      <c r="N5" s="45" t="s">
        <v>208</v>
      </c>
      <c r="O5" s="45" t="s">
        <v>152</v>
      </c>
      <c r="P5" s="44" t="s">
        <v>209</v>
      </c>
      <c r="Q5" s="44" t="s">
        <v>205</v>
      </c>
      <c r="R5" s="48">
        <v>10000</v>
      </c>
      <c r="S5" s="44" t="s">
        <v>217</v>
      </c>
      <c r="T5" s="45" t="s">
        <v>206</v>
      </c>
      <c r="U5" s="58">
        <f>R5</f>
        <v>10000</v>
      </c>
      <c r="V5" s="49">
        <v>0</v>
      </c>
      <c r="W5" s="49">
        <v>0</v>
      </c>
      <c r="X5" s="49">
        <v>0</v>
      </c>
      <c r="Y5" s="51" t="s">
        <v>326</v>
      </c>
      <c r="Z5" s="55"/>
      <c r="AA5" s="52"/>
      <c r="AB5" s="52"/>
      <c r="AC5" s="61" t="s">
        <v>283</v>
      </c>
      <c r="AD5" s="62" t="s">
        <v>283</v>
      </c>
      <c r="AE5" s="61" t="s">
        <v>283</v>
      </c>
      <c r="AF5" s="61" t="s">
        <v>283</v>
      </c>
      <c r="AG5" s="54"/>
      <c r="AH5" s="54"/>
      <c r="AI5" s="51"/>
      <c r="AJ5" s="51"/>
      <c r="AK5" s="26" t="s">
        <v>204</v>
      </c>
    </row>
    <row r="6" spans="1:37" ht="144.75" customHeight="1" x14ac:dyDescent="0.25">
      <c r="A6" s="44" t="s">
        <v>199</v>
      </c>
      <c r="B6" s="44" t="s">
        <v>200</v>
      </c>
      <c r="C6" s="45" t="s">
        <v>284</v>
      </c>
      <c r="D6" s="44" t="s">
        <v>239</v>
      </c>
      <c r="E6" s="45" t="s">
        <v>284</v>
      </c>
      <c r="F6" s="59" t="s">
        <v>201</v>
      </c>
      <c r="G6" s="60" t="s">
        <v>202</v>
      </c>
      <c r="H6" s="60" t="s">
        <v>203</v>
      </c>
      <c r="I6" s="60" t="s">
        <v>437</v>
      </c>
      <c r="J6" s="45" t="s">
        <v>285</v>
      </c>
      <c r="K6" s="47">
        <v>1</v>
      </c>
      <c r="L6" s="47">
        <v>2022</v>
      </c>
      <c r="M6" s="47">
        <v>1800</v>
      </c>
      <c r="N6" s="45" t="s">
        <v>232</v>
      </c>
      <c r="O6" s="45" t="s">
        <v>152</v>
      </c>
      <c r="P6" s="44" t="s">
        <v>233</v>
      </c>
      <c r="Q6" s="44" t="s">
        <v>205</v>
      </c>
      <c r="R6" s="48">
        <v>10000</v>
      </c>
      <c r="S6" s="44" t="s">
        <v>217</v>
      </c>
      <c r="T6" s="45" t="s">
        <v>206</v>
      </c>
      <c r="U6" s="58">
        <f>R6</f>
        <v>10000</v>
      </c>
      <c r="V6" s="48">
        <v>0</v>
      </c>
      <c r="W6" s="50"/>
      <c r="X6" s="50"/>
      <c r="Y6" s="56"/>
      <c r="Z6" s="52"/>
      <c r="AA6" s="56"/>
      <c r="AB6" s="57"/>
      <c r="AC6" s="61" t="s">
        <v>283</v>
      </c>
      <c r="AD6" s="61" t="s">
        <v>283</v>
      </c>
      <c r="AE6" s="61" t="s">
        <v>283</v>
      </c>
      <c r="AF6" s="61" t="s">
        <v>283</v>
      </c>
      <c r="AG6" s="54"/>
      <c r="AH6" s="54"/>
      <c r="AI6" s="51"/>
      <c r="AJ6" s="51"/>
      <c r="AK6" s="26" t="s">
        <v>207</v>
      </c>
    </row>
    <row r="7" spans="1:37" ht="119.25" customHeight="1" x14ac:dyDescent="0.25">
      <c r="A7" s="44" t="s">
        <v>199</v>
      </c>
      <c r="B7" s="44" t="s">
        <v>200</v>
      </c>
      <c r="C7" s="45" t="s">
        <v>321</v>
      </c>
      <c r="D7" s="44" t="s">
        <v>239</v>
      </c>
      <c r="E7" s="44" t="s">
        <v>322</v>
      </c>
      <c r="F7" s="46" t="s">
        <v>201</v>
      </c>
      <c r="G7" s="45" t="s">
        <v>202</v>
      </c>
      <c r="H7" s="45" t="s">
        <v>203</v>
      </c>
      <c r="I7" s="45" t="s">
        <v>438</v>
      </c>
      <c r="J7" s="45" t="s">
        <v>440</v>
      </c>
      <c r="K7" s="47">
        <v>1</v>
      </c>
      <c r="L7" s="47">
        <v>2022</v>
      </c>
      <c r="M7" s="47">
        <v>0</v>
      </c>
      <c r="N7" s="45" t="s">
        <v>323</v>
      </c>
      <c r="O7" s="45" t="s">
        <v>152</v>
      </c>
      <c r="P7" s="44" t="s">
        <v>324</v>
      </c>
      <c r="Q7" s="44" t="s">
        <v>325</v>
      </c>
      <c r="R7" s="48">
        <f>30000+26497.04+22000</f>
        <v>78497.040000000008</v>
      </c>
      <c r="S7" s="44" t="s">
        <v>217</v>
      </c>
      <c r="T7" s="44" t="s">
        <v>122</v>
      </c>
      <c r="U7" s="65">
        <f>R7</f>
        <v>78497.040000000008</v>
      </c>
      <c r="V7" s="49">
        <v>0</v>
      </c>
      <c r="W7" s="50">
        <v>0</v>
      </c>
      <c r="X7" s="50">
        <v>0</v>
      </c>
      <c r="Y7" s="51" t="s">
        <v>326</v>
      </c>
      <c r="Z7" s="52">
        <v>0</v>
      </c>
      <c r="AA7" s="52">
        <v>1</v>
      </c>
      <c r="AB7" s="53">
        <v>0</v>
      </c>
      <c r="AC7" s="53">
        <v>0</v>
      </c>
      <c r="AD7" s="66">
        <v>0</v>
      </c>
      <c r="AE7" s="67">
        <f>U7</f>
        <v>78497.040000000008</v>
      </c>
      <c r="AF7" s="68">
        <v>0</v>
      </c>
      <c r="AG7" s="69">
        <v>0</v>
      </c>
      <c r="AH7" s="54" t="s">
        <v>327</v>
      </c>
      <c r="AI7" s="54" t="s">
        <v>327</v>
      </c>
      <c r="AJ7" s="51" t="s">
        <v>328</v>
      </c>
      <c r="AK7" s="51" t="s">
        <v>204</v>
      </c>
    </row>
    <row r="8" spans="1:37" ht="243" customHeight="1" x14ac:dyDescent="0.25">
      <c r="A8" s="44" t="s">
        <v>199</v>
      </c>
      <c r="B8" s="44" t="s">
        <v>200</v>
      </c>
      <c r="C8" s="45" t="s">
        <v>286</v>
      </c>
      <c r="D8" s="44" t="s">
        <v>239</v>
      </c>
      <c r="E8" s="45" t="s">
        <v>286</v>
      </c>
      <c r="F8" s="46" t="s">
        <v>201</v>
      </c>
      <c r="G8" s="45" t="s">
        <v>202</v>
      </c>
      <c r="H8" s="45" t="s">
        <v>203</v>
      </c>
      <c r="I8" s="45" t="s">
        <v>439</v>
      </c>
      <c r="J8" s="45" t="s">
        <v>288</v>
      </c>
      <c r="K8" s="47">
        <v>1</v>
      </c>
      <c r="L8" s="47">
        <v>2022</v>
      </c>
      <c r="M8" s="47"/>
      <c r="N8" s="45"/>
      <c r="O8" s="45" t="s">
        <v>152</v>
      </c>
      <c r="P8" s="45" t="s">
        <v>287</v>
      </c>
      <c r="Q8" s="44" t="s">
        <v>332</v>
      </c>
      <c r="R8" s="48">
        <v>0</v>
      </c>
      <c r="S8" s="44" t="s">
        <v>487</v>
      </c>
      <c r="T8" s="44" t="s">
        <v>492</v>
      </c>
      <c r="U8" s="49">
        <v>0</v>
      </c>
      <c r="V8" s="49">
        <v>0</v>
      </c>
      <c r="W8" s="50">
        <v>0</v>
      </c>
      <c r="X8" s="50">
        <v>0</v>
      </c>
      <c r="Y8" s="51" t="s">
        <v>326</v>
      </c>
      <c r="Z8" s="52"/>
      <c r="AA8" s="53"/>
      <c r="AB8" s="53"/>
      <c r="AC8" s="61" t="s">
        <v>283</v>
      </c>
      <c r="AD8" s="62" t="s">
        <v>283</v>
      </c>
      <c r="AE8" s="63" t="s">
        <v>283</v>
      </c>
      <c r="AF8" s="63" t="s">
        <v>283</v>
      </c>
      <c r="AG8" s="54"/>
      <c r="AH8" s="54"/>
      <c r="AI8" s="51"/>
      <c r="AJ8" s="51"/>
      <c r="AK8" s="26" t="s">
        <v>207</v>
      </c>
    </row>
    <row r="9" spans="1:37" ht="64.5" customHeight="1" x14ac:dyDescent="0.25">
      <c r="R9" s="70">
        <f>SUM(R5:R8)</f>
        <v>98497.040000000008</v>
      </c>
      <c r="U9" s="70" t="s">
        <v>380</v>
      </c>
      <c r="AE9" s="142"/>
    </row>
    <row r="10" spans="1:37" ht="64.5" customHeight="1" x14ac:dyDescent="0.25"/>
    <row r="11" spans="1:37" ht="64.5" customHeight="1" x14ac:dyDescent="0.25"/>
    <row r="12" spans="1:37" ht="64.5" customHeight="1" x14ac:dyDescent="0.25"/>
    <row r="13" spans="1:37" ht="64.5" customHeight="1" x14ac:dyDescent="0.25"/>
    <row r="14" spans="1:37" ht="64.5" customHeight="1" x14ac:dyDescent="0.25"/>
    <row r="15" spans="1:37" ht="64.5" customHeight="1" x14ac:dyDescent="0.25"/>
    <row r="16" spans="1:37" ht="64.5" customHeight="1" x14ac:dyDescent="0.25"/>
    <row r="17" ht="64.5" customHeight="1" x14ac:dyDescent="0.25"/>
    <row r="18" ht="64.5" customHeight="1" x14ac:dyDescent="0.25"/>
    <row r="19" ht="64.5" customHeight="1" x14ac:dyDescent="0.25"/>
    <row r="20" ht="64.5" customHeight="1" x14ac:dyDescent="0.25"/>
    <row r="21" ht="64.5" customHeight="1" x14ac:dyDescent="0.25"/>
    <row r="22" ht="64.5" customHeight="1" x14ac:dyDescent="0.25"/>
  </sheetData>
  <mergeCells count="41">
    <mergeCell ref="U1:X1"/>
    <mergeCell ref="Y1:Y4"/>
    <mergeCell ref="R1:T1"/>
    <mergeCell ref="R2:R3"/>
    <mergeCell ref="S2:S4"/>
    <mergeCell ref="T2:T4"/>
    <mergeCell ref="U2:V2"/>
    <mergeCell ref="AA2:AA4"/>
    <mergeCell ref="AB2:AB4"/>
    <mergeCell ref="AC2:AC4"/>
    <mergeCell ref="AJ1:AJ4"/>
    <mergeCell ref="AK1:AK4"/>
    <mergeCell ref="Z1:AC1"/>
    <mergeCell ref="AD1:AG1"/>
    <mergeCell ref="AH1:AH4"/>
    <mergeCell ref="AI1:AI4"/>
    <mergeCell ref="AD2:AD4"/>
    <mergeCell ref="AE2:AE4"/>
    <mergeCell ref="AF2:AF4"/>
    <mergeCell ref="AG2:AG4"/>
    <mergeCell ref="Z2:Z4"/>
    <mergeCell ref="G1:G4"/>
    <mergeCell ref="H1:H4"/>
    <mergeCell ref="I1:K1"/>
    <mergeCell ref="L1:N1"/>
    <mergeCell ref="O1:Q1"/>
    <mergeCell ref="Q2:Q4"/>
    <mergeCell ref="I2:I4"/>
    <mergeCell ref="J2:J4"/>
    <mergeCell ref="K2:K4"/>
    <mergeCell ref="L2:L4"/>
    <mergeCell ref="M2:M4"/>
    <mergeCell ref="N2:N4"/>
    <mergeCell ref="O2:O4"/>
    <mergeCell ref="P2:P4"/>
    <mergeCell ref="F1:F4"/>
    <mergeCell ref="A1:A4"/>
    <mergeCell ref="B1:B4"/>
    <mergeCell ref="C1:C4"/>
    <mergeCell ref="D1:D4"/>
    <mergeCell ref="E1:E4"/>
  </mergeCells>
  <pageMargins left="3.937007874015748E-2" right="3.937007874015748E-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workbookViewId="0">
      <selection activeCell="C3" sqref="C3:C15"/>
    </sheetView>
  </sheetViews>
  <sheetFormatPr baseColWidth="10" defaultRowHeight="15" x14ac:dyDescent="0.25"/>
  <cols>
    <col min="2" max="2" width="62.42578125" customWidth="1"/>
    <col min="3" max="3" width="21" customWidth="1"/>
  </cols>
  <sheetData>
    <row r="2" spans="2:3" x14ac:dyDescent="0.25">
      <c r="B2" s="100" t="s">
        <v>484</v>
      </c>
      <c r="C2" s="100" t="s">
        <v>485</v>
      </c>
    </row>
    <row r="3" spans="2:3" ht="28.5" customHeight="1" x14ac:dyDescent="0.25">
      <c r="B3" s="125" t="s">
        <v>415</v>
      </c>
      <c r="C3" s="195" t="s">
        <v>483</v>
      </c>
    </row>
    <row r="4" spans="2:3" ht="35.25" customHeight="1" x14ac:dyDescent="0.25">
      <c r="B4" s="125" t="s">
        <v>357</v>
      </c>
      <c r="C4" s="195"/>
    </row>
    <row r="5" spans="2:3" ht="28.5" x14ac:dyDescent="0.25">
      <c r="B5" s="125" t="s">
        <v>464</v>
      </c>
      <c r="C5" s="195"/>
    </row>
    <row r="6" spans="2:3" ht="28.5" x14ac:dyDescent="0.25">
      <c r="B6" s="126" t="s">
        <v>424</v>
      </c>
      <c r="C6" s="195"/>
    </row>
    <row r="7" spans="2:3" ht="28.5" x14ac:dyDescent="0.25">
      <c r="B7" s="126" t="s">
        <v>413</v>
      </c>
      <c r="C7" s="195"/>
    </row>
    <row r="8" spans="2:3" ht="28.5" x14ac:dyDescent="0.25">
      <c r="B8" s="126" t="s">
        <v>403</v>
      </c>
      <c r="C8" s="195"/>
    </row>
    <row r="9" spans="2:3" ht="28.5" x14ac:dyDescent="0.25">
      <c r="B9" s="126" t="s">
        <v>469</v>
      </c>
      <c r="C9" s="195"/>
    </row>
    <row r="10" spans="2:3" ht="28.5" x14ac:dyDescent="0.25">
      <c r="B10" s="126" t="s">
        <v>429</v>
      </c>
      <c r="C10" s="195"/>
    </row>
    <row r="11" spans="2:3" ht="28.5" x14ac:dyDescent="0.25">
      <c r="B11" s="126" t="s">
        <v>470</v>
      </c>
      <c r="C11" s="195"/>
    </row>
    <row r="12" spans="2:3" ht="28.5" x14ac:dyDescent="0.25">
      <c r="B12" s="126" t="s">
        <v>432</v>
      </c>
      <c r="C12" s="195"/>
    </row>
    <row r="13" spans="2:3" ht="28.5" x14ac:dyDescent="0.25">
      <c r="B13" s="126" t="s">
        <v>431</v>
      </c>
      <c r="C13" s="195"/>
    </row>
    <row r="14" spans="2:3" ht="28.5" x14ac:dyDescent="0.25">
      <c r="B14" s="127" t="s">
        <v>471</v>
      </c>
      <c r="C14" s="195"/>
    </row>
    <row r="15" spans="2:3" ht="28.5" x14ac:dyDescent="0.25">
      <c r="B15" s="126" t="s">
        <v>472</v>
      </c>
      <c r="C15" s="195"/>
    </row>
  </sheetData>
  <mergeCells count="1">
    <mergeCell ref="C3:C1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opLeftCell="A13" workbookViewId="0">
      <selection activeCell="J19" sqref="J19"/>
    </sheetView>
  </sheetViews>
  <sheetFormatPr baseColWidth="10" defaultRowHeight="15" x14ac:dyDescent="0.25"/>
  <cols>
    <col min="2" max="2" width="36.7109375" customWidth="1"/>
    <col min="3" max="3" width="17.28515625" style="10" customWidth="1"/>
    <col min="4" max="4" width="14" customWidth="1"/>
    <col min="5" max="5" width="21.28515625" customWidth="1"/>
    <col min="6" max="6" width="16.5703125" style="10" customWidth="1"/>
    <col min="7" max="7" width="17.5703125" customWidth="1"/>
    <col min="8" max="8" width="13.42578125" customWidth="1"/>
    <col min="9" max="9" width="13.28515625" customWidth="1"/>
  </cols>
  <sheetData>
    <row r="2" spans="1:9" x14ac:dyDescent="0.25">
      <c r="B2" s="123" t="s">
        <v>476</v>
      </c>
      <c r="C2" s="123"/>
      <c r="D2" s="114"/>
      <c r="E2" s="208" t="s">
        <v>474</v>
      </c>
      <c r="F2" s="208"/>
      <c r="G2" s="208"/>
      <c r="H2" s="208"/>
    </row>
    <row r="3" spans="1:9" ht="31.5" customHeight="1" x14ac:dyDescent="0.25">
      <c r="B3" s="123" t="s">
        <v>473</v>
      </c>
      <c r="C3" s="134" t="s">
        <v>12</v>
      </c>
      <c r="D3" s="115" t="s">
        <v>475</v>
      </c>
      <c r="E3" s="114" t="s">
        <v>473</v>
      </c>
      <c r="F3" s="134" t="s">
        <v>12</v>
      </c>
      <c r="G3" s="115" t="s">
        <v>479</v>
      </c>
      <c r="H3" s="115" t="s">
        <v>480</v>
      </c>
    </row>
    <row r="4" spans="1:9" ht="60" customHeight="1" x14ac:dyDescent="0.25">
      <c r="B4" s="124" t="s">
        <v>405</v>
      </c>
      <c r="C4" s="141" t="s">
        <v>383</v>
      </c>
      <c r="D4" s="128">
        <v>20000</v>
      </c>
      <c r="E4" s="205" t="s">
        <v>438</v>
      </c>
      <c r="F4" s="209" t="s">
        <v>217</v>
      </c>
      <c r="G4" s="206">
        <v>56497.04</v>
      </c>
      <c r="H4" s="207">
        <v>80797.039999999994</v>
      </c>
    </row>
    <row r="5" spans="1:9" ht="75" customHeight="1" x14ac:dyDescent="0.25">
      <c r="B5" s="124" t="s">
        <v>439</v>
      </c>
      <c r="C5" s="141" t="s">
        <v>486</v>
      </c>
      <c r="D5" s="128">
        <v>2000</v>
      </c>
      <c r="E5" s="205"/>
      <c r="F5" s="210"/>
      <c r="G5" s="206"/>
      <c r="H5" s="207"/>
    </row>
    <row r="6" spans="1:9" ht="45" customHeight="1" x14ac:dyDescent="0.25">
      <c r="B6" s="124" t="s">
        <v>441</v>
      </c>
      <c r="C6" s="141" t="s">
        <v>118</v>
      </c>
      <c r="D6" s="116">
        <v>1500</v>
      </c>
      <c r="E6" s="205"/>
      <c r="F6" s="210"/>
      <c r="G6" s="206"/>
      <c r="H6" s="207"/>
    </row>
    <row r="7" spans="1:9" ht="45" x14ac:dyDescent="0.25">
      <c r="B7" s="124" t="s">
        <v>434</v>
      </c>
      <c r="C7" s="141" t="s">
        <v>118</v>
      </c>
      <c r="D7" s="129">
        <v>800</v>
      </c>
      <c r="E7" s="205"/>
      <c r="F7" s="211"/>
      <c r="G7" s="206"/>
      <c r="H7" s="207"/>
    </row>
    <row r="8" spans="1:9" x14ac:dyDescent="0.25">
      <c r="D8" s="130">
        <f>SUM(D4:D7)</f>
        <v>24300</v>
      </c>
      <c r="H8" s="130">
        <f>G4+D8</f>
        <v>80797.040000000008</v>
      </c>
    </row>
    <row r="9" spans="1:9" x14ac:dyDescent="0.25">
      <c r="A9" s="101"/>
      <c r="B9" s="196" t="s">
        <v>476</v>
      </c>
      <c r="C9" s="197"/>
      <c r="D9" s="197"/>
      <c r="E9" s="198"/>
      <c r="F9" s="131"/>
      <c r="G9" s="196" t="s">
        <v>474</v>
      </c>
      <c r="H9" s="197"/>
      <c r="I9" s="197"/>
    </row>
    <row r="10" spans="1:9" ht="30" x14ac:dyDescent="0.25">
      <c r="B10" s="102" t="s">
        <v>473</v>
      </c>
      <c r="C10" s="140" t="s">
        <v>12</v>
      </c>
      <c r="D10" s="103" t="s">
        <v>475</v>
      </c>
      <c r="E10" s="102" t="s">
        <v>481</v>
      </c>
      <c r="F10" s="102" t="s">
        <v>473</v>
      </c>
      <c r="G10" s="140" t="s">
        <v>12</v>
      </c>
      <c r="H10" s="103" t="s">
        <v>479</v>
      </c>
      <c r="I10" s="103" t="s">
        <v>480</v>
      </c>
    </row>
    <row r="11" spans="1:9" ht="103.5" customHeight="1" x14ac:dyDescent="0.25">
      <c r="B11" s="104" t="s">
        <v>478</v>
      </c>
      <c r="C11" s="104" t="s">
        <v>391</v>
      </c>
      <c r="D11" s="105">
        <v>424600.65</v>
      </c>
      <c r="E11" s="105">
        <v>119096.19</v>
      </c>
      <c r="F11" s="106" t="s">
        <v>477</v>
      </c>
      <c r="G11" s="135" t="s">
        <v>53</v>
      </c>
      <c r="H11" s="107">
        <v>178646.63</v>
      </c>
      <c r="I11" s="107">
        <v>297742.82</v>
      </c>
    </row>
    <row r="12" spans="1:9" x14ac:dyDescent="0.25">
      <c r="D12" s="130">
        <f>D11-E11</f>
        <v>305504.46000000002</v>
      </c>
      <c r="I12" s="130">
        <f>H11+E11</f>
        <v>297742.82</v>
      </c>
    </row>
    <row r="13" spans="1:9" x14ac:dyDescent="0.25">
      <c r="B13" s="199" t="s">
        <v>476</v>
      </c>
      <c r="C13" s="200"/>
      <c r="D13" s="200"/>
      <c r="E13" s="201"/>
      <c r="F13" s="132"/>
      <c r="G13" s="199" t="s">
        <v>474</v>
      </c>
      <c r="H13" s="200"/>
      <c r="I13" s="200"/>
    </row>
    <row r="14" spans="1:9" ht="30" x14ac:dyDescent="0.25">
      <c r="B14" s="108" t="s">
        <v>473</v>
      </c>
      <c r="C14" s="139" t="s">
        <v>12</v>
      </c>
      <c r="D14" s="109" t="s">
        <v>475</v>
      </c>
      <c r="E14" s="108" t="s">
        <v>481</v>
      </c>
      <c r="F14" s="108" t="s">
        <v>473</v>
      </c>
      <c r="G14" s="139" t="s">
        <v>12</v>
      </c>
      <c r="H14" s="109" t="s">
        <v>479</v>
      </c>
      <c r="I14" s="109" t="s">
        <v>480</v>
      </c>
    </row>
    <row r="15" spans="1:9" ht="114.75" x14ac:dyDescent="0.25">
      <c r="B15" s="110" t="s">
        <v>482</v>
      </c>
      <c r="C15" s="110" t="s">
        <v>384</v>
      </c>
      <c r="D15" s="111">
        <v>1000</v>
      </c>
      <c r="E15" s="111">
        <v>300</v>
      </c>
      <c r="F15" s="112" t="s">
        <v>469</v>
      </c>
      <c r="G15" s="136" t="s">
        <v>84</v>
      </c>
      <c r="H15" s="113">
        <v>1500</v>
      </c>
      <c r="I15" s="113">
        <v>1800</v>
      </c>
    </row>
    <row r="17" spans="2:9" x14ac:dyDescent="0.25">
      <c r="B17" s="202" t="s">
        <v>476</v>
      </c>
      <c r="C17" s="203"/>
      <c r="D17" s="203"/>
      <c r="E17" s="204"/>
      <c r="F17" s="133"/>
      <c r="G17" s="202" t="s">
        <v>474</v>
      </c>
      <c r="H17" s="203"/>
      <c r="I17" s="203"/>
    </row>
    <row r="18" spans="2:9" ht="30" x14ac:dyDescent="0.25">
      <c r="B18" s="117" t="s">
        <v>473</v>
      </c>
      <c r="C18" s="138" t="s">
        <v>12</v>
      </c>
      <c r="D18" s="118" t="s">
        <v>475</v>
      </c>
      <c r="E18" s="117" t="s">
        <v>481</v>
      </c>
      <c r="F18" s="117" t="s">
        <v>473</v>
      </c>
      <c r="G18" s="138" t="s">
        <v>12</v>
      </c>
      <c r="H18" s="118" t="s">
        <v>479</v>
      </c>
      <c r="I18" s="118" t="s">
        <v>480</v>
      </c>
    </row>
    <row r="19" spans="2:9" ht="114.75" x14ac:dyDescent="0.25">
      <c r="B19" s="119" t="s">
        <v>482</v>
      </c>
      <c r="C19" s="119" t="s">
        <v>384</v>
      </c>
      <c r="D19" s="120">
        <v>1000</v>
      </c>
      <c r="E19" s="120">
        <v>700</v>
      </c>
      <c r="F19" s="121" t="s">
        <v>331</v>
      </c>
      <c r="G19" s="137" t="s">
        <v>295</v>
      </c>
      <c r="H19" s="122">
        <v>250</v>
      </c>
      <c r="I19" s="122">
        <v>950</v>
      </c>
    </row>
  </sheetData>
  <mergeCells count="11">
    <mergeCell ref="E4:E7"/>
    <mergeCell ref="G4:G7"/>
    <mergeCell ref="H4:H7"/>
    <mergeCell ref="E2:H2"/>
    <mergeCell ref="F4:F7"/>
    <mergeCell ref="B9:E9"/>
    <mergeCell ref="G9:I9"/>
    <mergeCell ref="B13:E13"/>
    <mergeCell ref="G13:I13"/>
    <mergeCell ref="B17:E17"/>
    <mergeCell ref="G17:I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topLeftCell="G7" zoomScale="83" zoomScaleNormal="83" workbookViewId="0">
      <selection activeCell="R8" sqref="R8"/>
    </sheetView>
  </sheetViews>
  <sheetFormatPr baseColWidth="10" defaultRowHeight="15" x14ac:dyDescent="0.25"/>
  <cols>
    <col min="1" max="1" width="13" style="10" customWidth="1"/>
    <col min="2" max="2" width="29" style="10" customWidth="1"/>
    <col min="3" max="3" width="19" style="10" customWidth="1"/>
    <col min="4" max="4" width="17.28515625" style="10" customWidth="1"/>
    <col min="5" max="5" width="19.140625" style="10" customWidth="1"/>
    <col min="6" max="6" width="19" style="10" customWidth="1"/>
    <col min="7" max="7" width="17.140625" style="10" customWidth="1"/>
    <col min="8" max="8" width="16.42578125" style="10" hidden="1" customWidth="1"/>
    <col min="9" max="9" width="24.140625" style="10" customWidth="1"/>
    <col min="10" max="10" width="17.7109375" style="10" hidden="1" customWidth="1"/>
    <col min="11" max="11" width="11" style="10" hidden="1" customWidth="1"/>
    <col min="12" max="12" width="7.140625" style="10" hidden="1" customWidth="1"/>
    <col min="13" max="13" width="6.140625" style="10" hidden="1" customWidth="1"/>
    <col min="14" max="14" width="15" style="10" hidden="1" customWidth="1"/>
    <col min="15" max="15" width="15" style="10" customWidth="1"/>
    <col min="16" max="16" width="22.42578125" style="10" customWidth="1"/>
    <col min="17" max="17" width="28.85546875" style="10" hidden="1" customWidth="1"/>
    <col min="18" max="18" width="12.85546875" style="10" customWidth="1"/>
    <col min="19" max="19" width="15.7109375" style="10" customWidth="1"/>
    <col min="20" max="20" width="26.42578125" style="10" customWidth="1"/>
    <col min="21" max="21" width="12.85546875" style="10" customWidth="1"/>
    <col min="22" max="22" width="13.140625" style="10" customWidth="1"/>
    <col min="23" max="23" width="15" style="10" customWidth="1"/>
    <col min="24" max="24" width="15.7109375" style="10" customWidth="1"/>
    <col min="25" max="25" width="13" style="10" customWidth="1"/>
    <col min="26" max="26" width="16.5703125" style="10" customWidth="1"/>
    <col min="27" max="27" width="17.140625" style="10" customWidth="1"/>
    <col min="28" max="32" width="11.42578125" style="10"/>
    <col min="33" max="33" width="14.85546875" style="10" customWidth="1"/>
    <col min="34" max="34" width="14.42578125" style="10" customWidth="1"/>
    <col min="35" max="35" width="13.7109375" style="10" customWidth="1"/>
    <col min="36" max="36" width="13.5703125" style="10" customWidth="1"/>
    <col min="37" max="37" width="13.42578125" style="10" customWidth="1"/>
    <col min="38" max="38" width="14.140625" style="10" customWidth="1"/>
    <col min="39" max="39" width="18.42578125" style="10" customWidth="1"/>
    <col min="40" max="40" width="17.140625" style="10" customWidth="1"/>
    <col min="41" max="16384" width="11.42578125" style="10"/>
  </cols>
  <sheetData>
    <row r="1" spans="1:39" ht="36" customHeight="1" x14ac:dyDescent="0.25">
      <c r="A1" s="169" t="s">
        <v>158</v>
      </c>
      <c r="B1" s="166" t="s">
        <v>159</v>
      </c>
      <c r="C1" s="166" t="s">
        <v>160</v>
      </c>
      <c r="D1" s="166" t="s">
        <v>158</v>
      </c>
      <c r="E1" s="166" t="s">
        <v>160</v>
      </c>
      <c r="F1" s="166" t="s">
        <v>161</v>
      </c>
      <c r="G1" s="166" t="s">
        <v>162</v>
      </c>
      <c r="H1" s="166" t="s">
        <v>163</v>
      </c>
      <c r="I1" s="173" t="s">
        <v>164</v>
      </c>
      <c r="J1" s="173"/>
      <c r="K1" s="173"/>
      <c r="L1" s="173" t="s">
        <v>165</v>
      </c>
      <c r="M1" s="173"/>
      <c r="N1" s="173"/>
      <c r="O1" s="173" t="s">
        <v>166</v>
      </c>
      <c r="P1" s="173"/>
      <c r="Q1" s="173"/>
      <c r="R1" s="189" t="s">
        <v>167</v>
      </c>
      <c r="S1" s="190"/>
      <c r="T1" s="191"/>
      <c r="U1" s="96"/>
      <c r="V1" s="96"/>
      <c r="W1" s="189" t="s">
        <v>168</v>
      </c>
      <c r="X1" s="190"/>
      <c r="Y1" s="190"/>
      <c r="Z1" s="191"/>
      <c r="AA1" s="173" t="s">
        <v>169</v>
      </c>
      <c r="AB1" s="173" t="s">
        <v>170</v>
      </c>
      <c r="AC1" s="173"/>
      <c r="AD1" s="173"/>
      <c r="AE1" s="173"/>
      <c r="AF1" s="173" t="s">
        <v>171</v>
      </c>
      <c r="AG1" s="173"/>
      <c r="AH1" s="173"/>
      <c r="AI1" s="173"/>
      <c r="AJ1" s="179" t="s">
        <v>172</v>
      </c>
      <c r="AK1" s="185" t="s">
        <v>173</v>
      </c>
      <c r="AL1" s="179" t="s">
        <v>174</v>
      </c>
      <c r="AM1" s="181" t="s">
        <v>175</v>
      </c>
    </row>
    <row r="2" spans="1:39" ht="29.25" customHeight="1" x14ac:dyDescent="0.25">
      <c r="A2" s="170"/>
      <c r="B2" s="167"/>
      <c r="C2" s="167"/>
      <c r="D2" s="167"/>
      <c r="E2" s="167"/>
      <c r="F2" s="167"/>
      <c r="G2" s="167"/>
      <c r="H2" s="167"/>
      <c r="I2" s="176" t="s">
        <v>176</v>
      </c>
      <c r="J2" s="176" t="s">
        <v>177</v>
      </c>
      <c r="K2" s="176" t="s">
        <v>435</v>
      </c>
      <c r="L2" s="176" t="s">
        <v>178</v>
      </c>
      <c r="M2" s="176" t="s">
        <v>179</v>
      </c>
      <c r="N2" s="176" t="s">
        <v>180</v>
      </c>
      <c r="O2" s="176" t="s">
        <v>181</v>
      </c>
      <c r="P2" s="176" t="s">
        <v>182</v>
      </c>
      <c r="Q2" s="174" t="s">
        <v>183</v>
      </c>
      <c r="R2" s="176" t="s">
        <v>184</v>
      </c>
      <c r="S2" s="176" t="s">
        <v>185</v>
      </c>
      <c r="T2" s="174" t="s">
        <v>186</v>
      </c>
      <c r="U2" s="143"/>
      <c r="V2" s="143"/>
      <c r="W2" s="193" t="s">
        <v>187</v>
      </c>
      <c r="X2" s="194"/>
      <c r="Y2" s="78" t="s">
        <v>188</v>
      </c>
      <c r="Z2" s="97" t="s">
        <v>189</v>
      </c>
      <c r="AA2" s="176"/>
      <c r="AB2" s="177" t="s">
        <v>190</v>
      </c>
      <c r="AC2" s="177" t="s">
        <v>191</v>
      </c>
      <c r="AD2" s="177" t="s">
        <v>192</v>
      </c>
      <c r="AE2" s="177" t="s">
        <v>193</v>
      </c>
      <c r="AF2" s="177" t="s">
        <v>190</v>
      </c>
      <c r="AG2" s="187" t="s">
        <v>191</v>
      </c>
      <c r="AH2" s="177" t="s">
        <v>192</v>
      </c>
      <c r="AI2" s="177" t="s">
        <v>193</v>
      </c>
      <c r="AJ2" s="180"/>
      <c r="AK2" s="186"/>
      <c r="AL2" s="180"/>
      <c r="AM2" s="182"/>
    </row>
    <row r="3" spans="1:39" ht="26.25" customHeight="1" x14ac:dyDescent="0.25">
      <c r="A3" s="170"/>
      <c r="B3" s="167"/>
      <c r="C3" s="167"/>
      <c r="D3" s="167"/>
      <c r="E3" s="167"/>
      <c r="F3" s="167"/>
      <c r="G3" s="167"/>
      <c r="H3" s="167"/>
      <c r="I3" s="176"/>
      <c r="J3" s="176"/>
      <c r="K3" s="176"/>
      <c r="L3" s="176"/>
      <c r="M3" s="176"/>
      <c r="N3" s="176"/>
      <c r="O3" s="176"/>
      <c r="P3" s="176"/>
      <c r="Q3" s="175"/>
      <c r="R3" s="176"/>
      <c r="S3" s="176"/>
      <c r="T3" s="175"/>
      <c r="U3" s="99" t="s">
        <v>488</v>
      </c>
      <c r="V3" s="99" t="s">
        <v>489</v>
      </c>
      <c r="W3" s="97" t="s">
        <v>194</v>
      </c>
      <c r="X3" s="97" t="s">
        <v>195</v>
      </c>
      <c r="Y3" s="78" t="s">
        <v>196</v>
      </c>
      <c r="Z3" s="97" t="s">
        <v>197</v>
      </c>
      <c r="AA3" s="176"/>
      <c r="AB3" s="177"/>
      <c r="AC3" s="177"/>
      <c r="AD3" s="177"/>
      <c r="AE3" s="177"/>
      <c r="AF3" s="177"/>
      <c r="AG3" s="187"/>
      <c r="AH3" s="177"/>
      <c r="AI3" s="177"/>
      <c r="AJ3" s="180"/>
      <c r="AK3" s="186"/>
      <c r="AL3" s="180"/>
      <c r="AM3" s="182"/>
    </row>
    <row r="4" spans="1:39" ht="23.25" customHeight="1" x14ac:dyDescent="0.25">
      <c r="A4" s="171"/>
      <c r="B4" s="168"/>
      <c r="C4" s="168"/>
      <c r="D4" s="168"/>
      <c r="E4" s="168"/>
      <c r="F4" s="168"/>
      <c r="G4" s="168"/>
      <c r="H4" s="172"/>
      <c r="I4" s="174"/>
      <c r="J4" s="174"/>
      <c r="K4" s="174"/>
      <c r="L4" s="174"/>
      <c r="M4" s="174"/>
      <c r="N4" s="174"/>
      <c r="O4" s="174"/>
      <c r="P4" s="174"/>
      <c r="Q4" s="175"/>
      <c r="R4" s="98" t="s">
        <v>198</v>
      </c>
      <c r="S4" s="174"/>
      <c r="T4" s="192"/>
      <c r="U4" s="99"/>
      <c r="V4" s="99"/>
      <c r="W4" s="79"/>
      <c r="X4" s="79"/>
      <c r="Y4" s="79"/>
      <c r="Z4" s="79"/>
      <c r="AA4" s="174"/>
      <c r="AB4" s="178"/>
      <c r="AC4" s="178" t="s">
        <v>191</v>
      </c>
      <c r="AD4" s="178" t="s">
        <v>192</v>
      </c>
      <c r="AE4" s="178" t="s">
        <v>193</v>
      </c>
      <c r="AF4" s="178"/>
      <c r="AG4" s="188" t="s">
        <v>191</v>
      </c>
      <c r="AH4" s="178" t="s">
        <v>192</v>
      </c>
      <c r="AI4" s="178" t="s">
        <v>193</v>
      </c>
      <c r="AJ4" s="184"/>
      <c r="AK4" s="184"/>
      <c r="AL4" s="181"/>
      <c r="AM4" s="183"/>
    </row>
    <row r="5" spans="1:39" ht="125.25" customHeight="1" x14ac:dyDescent="0.25">
      <c r="A5" s="44" t="s">
        <v>199</v>
      </c>
      <c r="B5" s="44" t="s">
        <v>200</v>
      </c>
      <c r="C5" s="45" t="s">
        <v>281</v>
      </c>
      <c r="D5" s="44" t="s">
        <v>239</v>
      </c>
      <c r="E5" s="45" t="s">
        <v>281</v>
      </c>
      <c r="F5" s="46" t="s">
        <v>201</v>
      </c>
      <c r="G5" s="45" t="s">
        <v>202</v>
      </c>
      <c r="H5" s="45" t="s">
        <v>203</v>
      </c>
      <c r="I5" s="45" t="s">
        <v>436</v>
      </c>
      <c r="J5" s="45" t="s">
        <v>282</v>
      </c>
      <c r="K5" s="47">
        <v>1</v>
      </c>
      <c r="L5" s="47">
        <v>2022</v>
      </c>
      <c r="M5" s="47">
        <v>144</v>
      </c>
      <c r="N5" s="45" t="s">
        <v>208</v>
      </c>
      <c r="O5" s="45" t="s">
        <v>152</v>
      </c>
      <c r="P5" s="44" t="s">
        <v>209</v>
      </c>
      <c r="Q5" s="44" t="s">
        <v>205</v>
      </c>
      <c r="R5" s="48">
        <v>10000</v>
      </c>
      <c r="S5" s="44" t="s">
        <v>217</v>
      </c>
      <c r="T5" s="45" t="s">
        <v>206</v>
      </c>
      <c r="U5" s="45" t="s">
        <v>491</v>
      </c>
      <c r="V5" s="45" t="s">
        <v>490</v>
      </c>
      <c r="W5" s="58">
        <f>R5</f>
        <v>10000</v>
      </c>
      <c r="X5" s="49">
        <v>0</v>
      </c>
      <c r="Y5" s="49">
        <v>0</v>
      </c>
      <c r="Z5" s="49">
        <v>0</v>
      </c>
      <c r="AA5" s="51" t="s">
        <v>326</v>
      </c>
      <c r="AB5" s="55"/>
      <c r="AC5" s="52"/>
      <c r="AD5" s="52"/>
      <c r="AE5" s="61" t="s">
        <v>283</v>
      </c>
      <c r="AF5" s="62" t="s">
        <v>283</v>
      </c>
      <c r="AG5" s="61" t="s">
        <v>283</v>
      </c>
      <c r="AH5" s="61" t="s">
        <v>283</v>
      </c>
      <c r="AI5" s="54"/>
      <c r="AJ5" s="54"/>
      <c r="AK5" s="51"/>
      <c r="AL5" s="51"/>
      <c r="AM5" s="51" t="s">
        <v>204</v>
      </c>
    </row>
    <row r="6" spans="1:39" ht="144.75" customHeight="1" x14ac:dyDescent="0.25">
      <c r="A6" s="44" t="s">
        <v>199</v>
      </c>
      <c r="B6" s="44" t="s">
        <v>200</v>
      </c>
      <c r="C6" s="45" t="s">
        <v>284</v>
      </c>
      <c r="D6" s="44" t="s">
        <v>239</v>
      </c>
      <c r="E6" s="45" t="s">
        <v>284</v>
      </c>
      <c r="F6" s="59" t="s">
        <v>201</v>
      </c>
      <c r="G6" s="60" t="s">
        <v>202</v>
      </c>
      <c r="H6" s="60" t="s">
        <v>203</v>
      </c>
      <c r="I6" s="60" t="s">
        <v>437</v>
      </c>
      <c r="J6" s="45" t="s">
        <v>285</v>
      </c>
      <c r="K6" s="47">
        <v>1</v>
      </c>
      <c r="L6" s="47">
        <v>2022</v>
      </c>
      <c r="M6" s="47">
        <v>1800</v>
      </c>
      <c r="N6" s="45" t="s">
        <v>232</v>
      </c>
      <c r="O6" s="45" t="s">
        <v>152</v>
      </c>
      <c r="P6" s="44" t="s">
        <v>233</v>
      </c>
      <c r="Q6" s="44" t="s">
        <v>205</v>
      </c>
      <c r="R6" s="48">
        <v>10000</v>
      </c>
      <c r="S6" s="44" t="s">
        <v>217</v>
      </c>
      <c r="T6" s="45" t="s">
        <v>206</v>
      </c>
      <c r="U6" s="45"/>
      <c r="V6" s="45"/>
      <c r="W6" s="58">
        <f>R6</f>
        <v>10000</v>
      </c>
      <c r="X6" s="48">
        <v>0</v>
      </c>
      <c r="Y6" s="50"/>
      <c r="Z6" s="50"/>
      <c r="AA6" s="56"/>
      <c r="AB6" s="52"/>
      <c r="AC6" s="56"/>
      <c r="AD6" s="57"/>
      <c r="AE6" s="61" t="s">
        <v>283</v>
      </c>
      <c r="AF6" s="61" t="s">
        <v>283</v>
      </c>
      <c r="AG6" s="61" t="s">
        <v>283</v>
      </c>
      <c r="AH6" s="61" t="s">
        <v>283</v>
      </c>
      <c r="AI6" s="54"/>
      <c r="AJ6" s="54"/>
      <c r="AK6" s="51"/>
      <c r="AL6" s="51"/>
      <c r="AM6" s="51" t="s">
        <v>207</v>
      </c>
    </row>
    <row r="7" spans="1:39" ht="119.25" customHeight="1" x14ac:dyDescent="0.25">
      <c r="A7" s="44" t="s">
        <v>199</v>
      </c>
      <c r="B7" s="44" t="s">
        <v>200</v>
      </c>
      <c r="C7" s="45" t="s">
        <v>321</v>
      </c>
      <c r="D7" s="44" t="s">
        <v>239</v>
      </c>
      <c r="E7" s="44" t="s">
        <v>322</v>
      </c>
      <c r="F7" s="46" t="s">
        <v>201</v>
      </c>
      <c r="G7" s="45" t="s">
        <v>202</v>
      </c>
      <c r="H7" s="45" t="s">
        <v>203</v>
      </c>
      <c r="I7" s="45" t="s">
        <v>438</v>
      </c>
      <c r="J7" s="45" t="s">
        <v>440</v>
      </c>
      <c r="K7" s="47">
        <v>1</v>
      </c>
      <c r="L7" s="47">
        <v>2022</v>
      </c>
      <c r="M7" s="47">
        <v>0</v>
      </c>
      <c r="N7" s="45" t="s">
        <v>323</v>
      </c>
      <c r="O7" s="45" t="s">
        <v>152</v>
      </c>
      <c r="P7" s="44" t="s">
        <v>324</v>
      </c>
      <c r="Q7" s="44" t="s">
        <v>325</v>
      </c>
      <c r="R7" s="48">
        <f>30000+26497.04+22000</f>
        <v>78497.040000000008</v>
      </c>
      <c r="S7" s="44" t="s">
        <v>217</v>
      </c>
      <c r="T7" s="44" t="s">
        <v>122</v>
      </c>
      <c r="U7" s="44" t="s">
        <v>491</v>
      </c>
      <c r="V7" s="44" t="s">
        <v>490</v>
      </c>
      <c r="W7" s="65">
        <f>R7</f>
        <v>78497.040000000008</v>
      </c>
      <c r="X7" s="49">
        <v>0</v>
      </c>
      <c r="Y7" s="50">
        <v>0</v>
      </c>
      <c r="Z7" s="50">
        <v>0</v>
      </c>
      <c r="AA7" s="51" t="s">
        <v>326</v>
      </c>
      <c r="AB7" s="52">
        <v>0</v>
      </c>
      <c r="AC7" s="52">
        <v>1</v>
      </c>
      <c r="AD7" s="53">
        <v>0</v>
      </c>
      <c r="AE7" s="53">
        <v>0</v>
      </c>
      <c r="AF7" s="66">
        <v>0</v>
      </c>
      <c r="AG7" s="67">
        <f>W7</f>
        <v>78497.040000000008</v>
      </c>
      <c r="AH7" s="68">
        <v>0</v>
      </c>
      <c r="AI7" s="69">
        <v>0</v>
      </c>
      <c r="AJ7" s="54" t="s">
        <v>327</v>
      </c>
      <c r="AK7" s="54" t="s">
        <v>327</v>
      </c>
      <c r="AL7" s="51" t="s">
        <v>328</v>
      </c>
      <c r="AM7" s="51" t="s">
        <v>204</v>
      </c>
    </row>
    <row r="8" spans="1:39" ht="128.25" customHeight="1" x14ac:dyDescent="0.25">
      <c r="A8" s="44" t="s">
        <v>199</v>
      </c>
      <c r="B8" s="44" t="s">
        <v>200</v>
      </c>
      <c r="C8" s="45" t="s">
        <v>286</v>
      </c>
      <c r="D8" s="44" t="s">
        <v>239</v>
      </c>
      <c r="E8" s="45" t="s">
        <v>286</v>
      </c>
      <c r="F8" s="46" t="s">
        <v>201</v>
      </c>
      <c r="G8" s="45" t="s">
        <v>202</v>
      </c>
      <c r="H8" s="45" t="s">
        <v>203</v>
      </c>
      <c r="I8" s="45" t="s">
        <v>439</v>
      </c>
      <c r="J8" s="45" t="s">
        <v>288</v>
      </c>
      <c r="K8" s="47">
        <v>1</v>
      </c>
      <c r="L8" s="47">
        <v>2022</v>
      </c>
      <c r="M8" s="47"/>
      <c r="N8" s="45"/>
      <c r="O8" s="45" t="s">
        <v>152</v>
      </c>
      <c r="P8" s="45" t="s">
        <v>287</v>
      </c>
      <c r="Q8" s="44" t="s">
        <v>332</v>
      </c>
      <c r="R8" s="48">
        <v>2000</v>
      </c>
      <c r="S8" s="44" t="s">
        <v>487</v>
      </c>
      <c r="T8" s="44" t="s">
        <v>492</v>
      </c>
      <c r="U8" s="44"/>
      <c r="V8" s="44"/>
      <c r="W8" s="49">
        <v>0</v>
      </c>
      <c r="X8" s="49">
        <v>0</v>
      </c>
      <c r="Y8" s="50">
        <v>0</v>
      </c>
      <c r="Z8" s="50">
        <v>0</v>
      </c>
      <c r="AA8" s="51" t="s">
        <v>326</v>
      </c>
      <c r="AB8" s="52"/>
      <c r="AC8" s="53"/>
      <c r="AD8" s="53"/>
      <c r="AE8" s="61" t="s">
        <v>283</v>
      </c>
      <c r="AF8" s="62" t="s">
        <v>283</v>
      </c>
      <c r="AG8" s="63" t="s">
        <v>283</v>
      </c>
      <c r="AH8" s="63" t="s">
        <v>283</v>
      </c>
      <c r="AI8" s="54"/>
      <c r="AJ8" s="54"/>
      <c r="AK8" s="51"/>
      <c r="AL8" s="51"/>
      <c r="AM8" s="51" t="s">
        <v>207</v>
      </c>
    </row>
    <row r="9" spans="1:39" ht="64.5" customHeight="1" x14ac:dyDescent="0.25">
      <c r="R9" s="70">
        <f>SUM(R5:R8)</f>
        <v>100497.04000000001</v>
      </c>
      <c r="W9" s="70" t="s">
        <v>380</v>
      </c>
      <c r="AG9" s="142"/>
    </row>
    <row r="10" spans="1:39" ht="64.5" customHeight="1" x14ac:dyDescent="0.25"/>
    <row r="11" spans="1:39" ht="64.5" customHeight="1" x14ac:dyDescent="0.25"/>
    <row r="12" spans="1:39" ht="64.5" customHeight="1" x14ac:dyDescent="0.25"/>
    <row r="13" spans="1:39" ht="64.5" customHeight="1" x14ac:dyDescent="0.25"/>
    <row r="14" spans="1:39" ht="64.5" customHeight="1" x14ac:dyDescent="0.25"/>
    <row r="15" spans="1:39" ht="64.5" customHeight="1" x14ac:dyDescent="0.25"/>
    <row r="16" spans="1:39" ht="64.5" customHeight="1" x14ac:dyDescent="0.25"/>
    <row r="17" ht="64.5" customHeight="1" x14ac:dyDescent="0.25"/>
    <row r="18" ht="64.5" customHeight="1" x14ac:dyDescent="0.25"/>
    <row r="19" ht="64.5" customHeight="1" x14ac:dyDescent="0.25"/>
    <row r="20" ht="64.5" customHeight="1" x14ac:dyDescent="0.25"/>
    <row r="21" ht="64.5" customHeight="1" x14ac:dyDescent="0.25"/>
    <row r="22" ht="64.5" customHeight="1" x14ac:dyDescent="0.25"/>
  </sheetData>
  <mergeCells count="41">
    <mergeCell ref="AE2:AE4"/>
    <mergeCell ref="AF2:AF4"/>
    <mergeCell ref="AG2:AG4"/>
    <mergeCell ref="AH2:AH4"/>
    <mergeCell ref="AI2:AI4"/>
    <mergeCell ref="AL1:AL4"/>
    <mergeCell ref="AM1:AM4"/>
    <mergeCell ref="I2:I4"/>
    <mergeCell ref="J2:J4"/>
    <mergeCell ref="K2:K4"/>
    <mergeCell ref="L2:L4"/>
    <mergeCell ref="M2:M4"/>
    <mergeCell ref="N2:N4"/>
    <mergeCell ref="O2:O4"/>
    <mergeCell ref="P2:P4"/>
    <mergeCell ref="W1:Z1"/>
    <mergeCell ref="AA1:AA4"/>
    <mergeCell ref="AB1:AE1"/>
    <mergeCell ref="AF1:AI1"/>
    <mergeCell ref="AJ1:AJ4"/>
    <mergeCell ref="AK1:AK4"/>
    <mergeCell ref="W2:X2"/>
    <mergeCell ref="AB2:AB4"/>
    <mergeCell ref="AC2:AC4"/>
    <mergeCell ref="AD2:AD4"/>
    <mergeCell ref="G1:G4"/>
    <mergeCell ref="H1:H4"/>
    <mergeCell ref="I1:K1"/>
    <mergeCell ref="L1:N1"/>
    <mergeCell ref="O1:Q1"/>
    <mergeCell ref="R1:T1"/>
    <mergeCell ref="Q2:Q4"/>
    <mergeCell ref="R2:R3"/>
    <mergeCell ref="S2:S4"/>
    <mergeCell ref="T2:T4"/>
    <mergeCell ref="F1:F4"/>
    <mergeCell ref="A1:A4"/>
    <mergeCell ref="B1:B4"/>
    <mergeCell ref="C1:C4"/>
    <mergeCell ref="D1:D4"/>
    <mergeCell ref="E1:E4"/>
  </mergeCells>
  <pageMargins left="3.937007874015748E-2" right="3.937007874015748E-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POA INSTITUCIONAL</vt:lpstr>
      <vt:lpstr>POA DE INVERSION</vt:lpstr>
      <vt:lpstr>reprogramación</vt:lpstr>
      <vt:lpstr>valor</vt:lpstr>
      <vt:lpstr>POA DE INVERSION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trabajos</dc:creator>
  <cp:lastModifiedBy>trabajos</cp:lastModifiedBy>
  <cp:lastPrinted>2022-05-25T17:08:55Z</cp:lastPrinted>
  <dcterms:created xsi:type="dcterms:W3CDTF">2019-09-30T17:57:27Z</dcterms:created>
  <dcterms:modified xsi:type="dcterms:W3CDTF">2023-04-10T20:46:04Z</dcterms:modified>
</cp:coreProperties>
</file>